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O4" i="1"/>
  <c r="L4" i="1"/>
  <c r="J4" i="1"/>
  <c r="H4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<sst xmlns="http://schemas.openxmlformats.org/spreadsheetml/2006/main" count="199" uniqueCount="100">
  <si>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</si>
  <si>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</si>
  <si>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</si>
  <si>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</si>
  <si>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</si>
  <si>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</si>
  <si>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</si>
  <si>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</si>
  <si>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</si>
  <si>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</si>
  <si>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</si>
  <si>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</si>
  <si>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</si>
  <si>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</si>
  <si>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</si>
  <si>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</si>
  <si>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</si>
  <si>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</si>
  <si>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</si>
  <si>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</si>
  <si>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</si>
  <si>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</si>
  <si>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</si>
  <si>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</si>
  <si>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</si>
  <si>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</si>
  <si>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</si>
  <si>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</si>
  <si>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June</t>
  </si>
  <si>
    <t>P1771</t>
  </si>
  <si>
    <t>Zone Works - POW Works</t>
  </si>
  <si>
    <t>May</t>
  </si>
  <si>
    <t>ddo202</t>
  </si>
  <si>
    <t xml:space="preserve"> Assistant Executive Engineer Gandhinagar West Zone</t>
  </si>
  <si>
    <t>Technical Manager  (West) Karnataka Rural Infrastructure Development Limited</t>
  </si>
  <si>
    <t>Okalipuram</t>
  </si>
  <si>
    <t>096-18-000016</t>
  </si>
  <si>
    <t>Providing cement concrete road drain and foothpath culverts at okalipuram slum Ambedkar nagar slum nagendra garden slum and gopalpura slum in ward no-96</t>
  </si>
  <si>
    <t>P1878</t>
  </si>
  <si>
    <t>18per - Works (Bhagyajyothi, Sooru / Neeru Yojane and General) (54 Lakhs / New Wards)</t>
  </si>
  <si>
    <t>096-17-000002</t>
  </si>
  <si>
    <t>Improvements L Shape drain and Re Surfacing CC Road 3rd Cross Sai Baba Nagar at (from 7th Main Road to Axis ATM) In Ward-96</t>
  </si>
  <si>
    <t>Ramesh Raju N</t>
  </si>
  <si>
    <t>096-17-000007</t>
  </si>
  <si>
    <t>Re Placing of Sanitary lines and Re Surfacing of CC Road of Saiababanagar 3rd Cross In Ward-96</t>
  </si>
  <si>
    <t>July</t>
  </si>
  <si>
    <t>096-19-000020</t>
  </si>
  <si>
    <t>Improvements to existing street lights in ward No 96</t>
  </si>
  <si>
    <t>Technical Manager (West) Karnataka Rural Infrastructure Development Limited</t>
  </si>
  <si>
    <t>P3290</t>
  </si>
  <si>
    <t>14th Finance Commission Works - Providing Street Lights and Maintenance</t>
  </si>
  <si>
    <t>096-19-000025</t>
  </si>
  <si>
    <t>Providing UGD to Gopalapura Area in Ward No 096</t>
  </si>
  <si>
    <t>P3295</t>
  </si>
  <si>
    <t>14th Finance Commission Works - UGD Works</t>
  </si>
  <si>
    <t>096-19-000026</t>
  </si>
  <si>
    <t>Improvements to Footpath at 1st main road Okalipuram in Ward No 96</t>
  </si>
  <si>
    <t>P3296</t>
  </si>
  <si>
    <t>14th Finance Commission Works - Road and Footpath Maintenance</t>
  </si>
  <si>
    <t>096-19-000028</t>
  </si>
  <si>
    <t>Renovation of Dry Waste center in ward No 96</t>
  </si>
  <si>
    <t>P3298</t>
  </si>
  <si>
    <t>14th Finance Commission Works - SWM Works</t>
  </si>
  <si>
    <t>096-17-000011</t>
  </si>
  <si>
    <t>Re Surfacing to CC Road 4th Cross Saibabanagar In Ward-96</t>
  </si>
  <si>
    <t>Aishwarya Infrastrucure and Developers</t>
  </si>
  <si>
    <t>096-17-000010</t>
  </si>
  <si>
    <t>Asphalting of 3rd Cross New Kalappa Block and Resetting of L Shape drain In Ward-96</t>
  </si>
  <si>
    <t>S T Umesh</t>
  </si>
  <si>
    <t>096-17-000004</t>
  </si>
  <si>
    <t>Re Surfacing of Asphalting and CC Road Roberts Son Block Cross Road In Ward-96</t>
  </si>
  <si>
    <t>096-17-000005</t>
  </si>
  <si>
    <t>Re Surfacing of Asphalting in 1st Main Kalappa Block In Ward-96</t>
  </si>
  <si>
    <t>096-17-000008</t>
  </si>
  <si>
    <t>Improvements of Conservancy Road In Ward-96</t>
  </si>
  <si>
    <t>September</t>
  </si>
  <si>
    <t>096-18-000013</t>
  </si>
  <si>
    <t>Drilling of Borewell and water supply works at Surrounding area in ward no 96</t>
  </si>
  <si>
    <t>P3329</t>
  </si>
  <si>
    <t>Special Development works at Wards (70 wards Rs.1.00 Cr. Each) - Ward Numbers as per Budget Book 2017-18 page no. 109</t>
  </si>
  <si>
    <t>096-19-000023</t>
  </si>
  <si>
    <t>Providing Drinking Water through tankers in ward No 96</t>
  </si>
  <si>
    <t>P3293</t>
  </si>
  <si>
    <t>14th Finance Commission Works - Drinking Water</t>
  </si>
  <si>
    <t>096-15-000010</t>
  </si>
  <si>
    <t xml:space="preserve">Improvments to drain E/S and W/S at 3rd main road, R.C.Puram in ward no.96 </t>
  </si>
  <si>
    <t>A D Bopanna</t>
  </si>
  <si>
    <t>December</t>
  </si>
  <si>
    <t>096-16-000031</t>
  </si>
  <si>
    <t>Construction of individual houses for SC category in ward no-96</t>
  </si>
  <si>
    <t>P2021</t>
  </si>
  <si>
    <t>Purchase of Land and Construction of Houses, Hostels, Ambedkar Bhavan (Incl Prev yr Bal. Bills)</t>
  </si>
  <si>
    <t>096-16-000032</t>
  </si>
  <si>
    <t>Construction of individual houses for ST category in ward no-96</t>
  </si>
  <si>
    <t>096-19-000027</t>
  </si>
  <si>
    <t>Desilting of SWD in Ward No 96</t>
  </si>
  <si>
    <t>P3297</t>
  </si>
  <si>
    <t>14th Finance Commission Grants - SWD Works</t>
  </si>
  <si>
    <t>096-20-000021</t>
  </si>
  <si>
    <t>Providing Cement Concrete Road Asphalting of Roads Remodelling of Drains culvert to Brahmapura and Surrounding Areas in ward No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</si>
</sst>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workbookViewId="0">
      <selection activeCell="A2" sqref="A2:XFD20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3223</v>
      </c>
      <c r="B2" s="5" t="s">
        <v>31</v>
      </c>
      <c r="C2" s="6">
        <v>43601</v>
      </c>
      <c r="D2" s="7">
        <v>96</v>
      </c>
      <c r="E2" s="8" t="s">
        <v>35</v>
      </c>
      <c r="F2" s="7" t="s">
        <v>36</v>
      </c>
      <c r="G2" s="8" t="s">
        <v>37</v>
      </c>
      <c r="H2" s="7" t="str">
        <f>"000240"</f>
        <v>000240</v>
      </c>
      <c r="I2" s="6">
        <v>43494</v>
      </c>
      <c r="J2" s="7" t="str">
        <f>"000168"</f>
        <v>000168</v>
      </c>
      <c r="K2" s="6">
        <v>43493</v>
      </c>
      <c r="L2" s="7" t="str">
        <f>"000237"</f>
        <v>000237</v>
      </c>
      <c r="M2" s="6">
        <v>43493</v>
      </c>
      <c r="N2" s="7">
        <v>18</v>
      </c>
      <c r="O2" s="7" t="str">
        <f>"001461"</f>
        <v>001461</v>
      </c>
      <c r="P2" s="6">
        <v>43598</v>
      </c>
      <c r="Q2" s="9">
        <v>110.98961</v>
      </c>
      <c r="R2" s="9">
        <v>13.224320000000001</v>
      </c>
      <c r="S2" s="9">
        <v>97.765289999999993</v>
      </c>
      <c r="T2" s="7">
        <v>48</v>
      </c>
      <c r="U2" s="6">
        <v>43601</v>
      </c>
      <c r="V2" s="7">
        <v>9483161122</v>
      </c>
      <c r="W2" s="8" t="s">
        <v>34</v>
      </c>
      <c r="X2" s="7" t="s">
        <v>38</v>
      </c>
      <c r="Y2" s="8" t="s">
        <v>39</v>
      </c>
      <c r="Z2" s="7" t="s">
        <v>32</v>
      </c>
      <c r="AA2" s="8" t="s">
        <v>33</v>
      </c>
      <c r="AB2" s="9">
        <f>Q2/100</f>
        <v>1.1098961000000001</v>
      </c>
    </row>
    <row r="3" spans="1:28" x14ac:dyDescent="0.35">
      <c r="A3" s="4">
        <v>3224</v>
      </c>
      <c r="B3" s="5" t="s">
        <v>28</v>
      </c>
      <c r="C3" s="6">
        <v>43628</v>
      </c>
      <c r="D3" s="7">
        <v>96</v>
      </c>
      <c r="E3" s="8" t="s">
        <v>35</v>
      </c>
      <c r="F3" s="7" t="s">
        <v>40</v>
      </c>
      <c r="G3" s="8" t="s">
        <v>41</v>
      </c>
      <c r="H3" s="7" t="str">
        <f>"000033"</f>
        <v>000033</v>
      </c>
      <c r="I3" s="6">
        <v>43092</v>
      </c>
      <c r="J3" s="7" t="str">
        <f>"000026"</f>
        <v>000026</v>
      </c>
      <c r="K3" s="6">
        <v>43092</v>
      </c>
      <c r="L3" s="7" t="str">
        <f>"000032"</f>
        <v>000032</v>
      </c>
      <c r="M3" s="6">
        <v>43092</v>
      </c>
      <c r="N3" s="7">
        <v>17</v>
      </c>
      <c r="O3" s="7" t="str">
        <f>"002578"</f>
        <v>002578</v>
      </c>
      <c r="P3" s="6">
        <v>43627</v>
      </c>
      <c r="Q3" s="9">
        <v>7.8747400000000001</v>
      </c>
      <c r="R3" s="9">
        <v>0.99936000000000003</v>
      </c>
      <c r="S3" s="9">
        <v>6.8753799999999998</v>
      </c>
      <c r="T3" s="7">
        <v>76</v>
      </c>
      <c r="U3" s="6">
        <v>43628</v>
      </c>
      <c r="V3" s="7">
        <v>9663079036</v>
      </c>
      <c r="W3" s="8" t="s">
        <v>42</v>
      </c>
      <c r="X3" s="7" t="s">
        <v>29</v>
      </c>
      <c r="Y3" s="8" t="s">
        <v>30</v>
      </c>
      <c r="Z3" s="7" t="s">
        <v>32</v>
      </c>
      <c r="AA3" s="8" t="s">
        <v>33</v>
      </c>
      <c r="AB3" s="9">
        <v>7.8747399999999995E-2</v>
      </c>
    </row>
    <row r="4" spans="1:28" x14ac:dyDescent="0.35">
      <c r="A4" s="4">
        <v>3225</v>
      </c>
      <c r="B4" s="5" t="s">
        <v>28</v>
      </c>
      <c r="C4" s="6">
        <v>43628</v>
      </c>
      <c r="D4" s="7">
        <v>96</v>
      </c>
      <c r="E4" s="8" t="s">
        <v>35</v>
      </c>
      <c r="F4" s="7" t="s">
        <v>43</v>
      </c>
      <c r="G4" s="8" t="s">
        <v>44</v>
      </c>
      <c r="H4" s="7" t="str">
        <f>"000034"</f>
        <v>000034</v>
      </c>
      <c r="I4" s="6">
        <v>43092</v>
      </c>
      <c r="J4" s="7" t="str">
        <f>"000027"</f>
        <v>000027</v>
      </c>
      <c r="K4" s="6">
        <v>43092</v>
      </c>
      <c r="L4" s="7" t="str">
        <f>"000033"</f>
        <v>000033</v>
      </c>
      <c r="M4" s="6">
        <v>43092</v>
      </c>
      <c r="N4" s="7">
        <v>17</v>
      </c>
      <c r="O4" s="7" t="str">
        <f>"002580"</f>
        <v>002580</v>
      </c>
      <c r="P4" s="6">
        <v>43627</v>
      </c>
      <c r="Q4" s="9">
        <v>19.151450000000001</v>
      </c>
      <c r="R4" s="9">
        <v>2.4805799999999998</v>
      </c>
      <c r="S4" s="9">
        <v>16.670870000000001</v>
      </c>
      <c r="T4" s="7">
        <v>76</v>
      </c>
      <c r="U4" s="6">
        <v>43628</v>
      </c>
      <c r="V4" s="7">
        <v>9663079036</v>
      </c>
      <c r="W4" s="8" t="s">
        <v>42</v>
      </c>
      <c r="X4" s="7" t="s">
        <v>29</v>
      </c>
      <c r="Y4" s="8" t="s">
        <v>30</v>
      </c>
      <c r="Z4" s="7" t="s">
        <v>32</v>
      </c>
      <c r="AA4" s="8" t="s">
        <v>33</v>
      </c>
      <c r="AB4" s="9">
        <v>0.1915145</v>
      </c>
    </row>
    <row r="5" spans="1:28" x14ac:dyDescent="0.35">
      <c r="A5" s="4">
        <v>3226</v>
      </c>
      <c r="B5" s="5" t="s">
        <v>45</v>
      </c>
      <c r="C5" s="6">
        <v>43668</v>
      </c>
      <c r="D5" s="7">
        <v>96</v>
      </c>
      <c r="E5" s="8" t="s">
        <v>35</v>
      </c>
      <c r="F5" s="7" t="s">
        <v>46</v>
      </c>
      <c r="G5" s="10" t="s">
        <v>47</v>
      </c>
      <c r="H5" s="7" t="str">
        <f>"000303"</f>
        <v>000303</v>
      </c>
      <c r="I5" s="6">
        <v>43551</v>
      </c>
      <c r="J5" s="7" t="str">
        <f>"000200"</f>
        <v>000200</v>
      </c>
      <c r="K5" s="6">
        <v>43551</v>
      </c>
      <c r="L5" s="7" t="str">
        <f>"000297"</f>
        <v>000297</v>
      </c>
      <c r="M5" s="6">
        <v>43551</v>
      </c>
      <c r="N5" s="7">
        <v>19</v>
      </c>
      <c r="O5" s="7" t="str">
        <f>"003747"</f>
        <v>003747</v>
      </c>
      <c r="P5" s="6">
        <v>43664</v>
      </c>
      <c r="Q5" s="11">
        <v>4.9500999999999999</v>
      </c>
      <c r="R5" s="11">
        <v>0.63621000000000005</v>
      </c>
      <c r="S5" s="11">
        <v>4.3138899999999998</v>
      </c>
      <c r="T5" s="7">
        <v>119</v>
      </c>
      <c r="U5" s="6">
        <v>43668</v>
      </c>
      <c r="V5" s="7">
        <v>1234567890</v>
      </c>
      <c r="W5" s="10" t="s">
        <v>48</v>
      </c>
      <c r="X5" s="7" t="s">
        <v>49</v>
      </c>
      <c r="Y5" s="10" t="s">
        <v>50</v>
      </c>
      <c r="Z5" s="7" t="s">
        <v>32</v>
      </c>
      <c r="AA5" s="10" t="s">
        <v>33</v>
      </c>
      <c r="AB5" s="11">
        <f t="shared" ref="AB5:AB16" si="0">Q5/100</f>
        <v>4.9500999999999996E-2</v>
      </c>
    </row>
    <row r="6" spans="1:28" x14ac:dyDescent="0.35">
      <c r="A6" s="4">
        <v>3227</v>
      </c>
      <c r="B6" s="5" t="s">
        <v>45</v>
      </c>
      <c r="C6" s="6">
        <v>43668</v>
      </c>
      <c r="D6" s="7">
        <v>96</v>
      </c>
      <c r="E6" s="8" t="s">
        <v>35</v>
      </c>
      <c r="F6" s="7" t="s">
        <v>51</v>
      </c>
      <c r="G6" s="10" t="s">
        <v>52</v>
      </c>
      <c r="H6" s="7" t="str">
        <f>"000304"</f>
        <v>000304</v>
      </c>
      <c r="I6" s="6">
        <v>43550</v>
      </c>
      <c r="J6" s="7" t="str">
        <f>"000201"</f>
        <v>000201</v>
      </c>
      <c r="K6" s="6">
        <v>43551</v>
      </c>
      <c r="L6" s="7" t="str">
        <f>"000298"</f>
        <v>000298</v>
      </c>
      <c r="M6" s="6">
        <v>43551</v>
      </c>
      <c r="N6" s="7">
        <v>19</v>
      </c>
      <c r="O6" s="7" t="str">
        <f>"003748"</f>
        <v>003748</v>
      </c>
      <c r="P6" s="6">
        <v>43664</v>
      </c>
      <c r="Q6" s="11">
        <v>7.4145099999999999</v>
      </c>
      <c r="R6" s="11">
        <v>0.96921999999999997</v>
      </c>
      <c r="S6" s="11">
        <v>6.44529</v>
      </c>
      <c r="T6" s="7">
        <v>119</v>
      </c>
      <c r="U6" s="6">
        <v>43668</v>
      </c>
      <c r="V6" s="7">
        <v>1234567890</v>
      </c>
      <c r="W6" s="10" t="s">
        <v>48</v>
      </c>
      <c r="X6" s="7" t="s">
        <v>53</v>
      </c>
      <c r="Y6" s="10" t="s">
        <v>54</v>
      </c>
      <c r="Z6" s="7" t="s">
        <v>32</v>
      </c>
      <c r="AA6" s="10" t="s">
        <v>33</v>
      </c>
      <c r="AB6" s="11">
        <f t="shared" si="0"/>
        <v>7.4145100000000005E-2</v>
      </c>
    </row>
    <row r="7" spans="1:28" x14ac:dyDescent="0.35">
      <c r="A7" s="4">
        <v>3228</v>
      </c>
      <c r="B7" s="5" t="s">
        <v>45</v>
      </c>
      <c r="C7" s="6">
        <v>43668</v>
      </c>
      <c r="D7" s="7">
        <v>96</v>
      </c>
      <c r="E7" s="8" t="s">
        <v>35</v>
      </c>
      <c r="F7" s="7" t="s">
        <v>55</v>
      </c>
      <c r="G7" s="10" t="s">
        <v>56</v>
      </c>
      <c r="H7" s="7" t="str">
        <f>"000305"</f>
        <v>000305</v>
      </c>
      <c r="I7" s="6">
        <v>43551</v>
      </c>
      <c r="J7" s="7" t="str">
        <f>"000202"</f>
        <v>000202</v>
      </c>
      <c r="K7" s="6">
        <v>43551</v>
      </c>
      <c r="L7" s="7" t="str">
        <f>"000299"</f>
        <v>000299</v>
      </c>
      <c r="M7" s="6">
        <v>43551</v>
      </c>
      <c r="N7" s="7">
        <v>19</v>
      </c>
      <c r="O7" s="7" t="str">
        <f>"003749"</f>
        <v>003749</v>
      </c>
      <c r="P7" s="6">
        <v>43664</v>
      </c>
      <c r="Q7" s="11">
        <v>7.42645</v>
      </c>
      <c r="R7" s="11">
        <v>0.96323000000000003</v>
      </c>
      <c r="S7" s="11">
        <v>6.4632199999999997</v>
      </c>
      <c r="T7" s="7">
        <v>119</v>
      </c>
      <c r="U7" s="6">
        <v>43668</v>
      </c>
      <c r="V7" s="7">
        <v>1234567890</v>
      </c>
      <c r="W7" s="10" t="s">
        <v>48</v>
      </c>
      <c r="X7" s="7" t="s">
        <v>57</v>
      </c>
      <c r="Y7" s="10" t="s">
        <v>58</v>
      </c>
      <c r="Z7" s="7" t="s">
        <v>32</v>
      </c>
      <c r="AA7" s="10" t="s">
        <v>33</v>
      </c>
      <c r="AB7" s="11">
        <f t="shared" si="0"/>
        <v>7.4264499999999997E-2</v>
      </c>
    </row>
    <row r="8" spans="1:28" x14ac:dyDescent="0.35">
      <c r="A8" s="4">
        <v>3229</v>
      </c>
      <c r="B8" s="5" t="s">
        <v>45</v>
      </c>
      <c r="C8" s="6">
        <v>43668</v>
      </c>
      <c r="D8" s="7">
        <v>96</v>
      </c>
      <c r="E8" s="8" t="s">
        <v>35</v>
      </c>
      <c r="F8" s="7" t="s">
        <v>59</v>
      </c>
      <c r="G8" s="10" t="s">
        <v>60</v>
      </c>
      <c r="H8" s="7" t="str">
        <f>"000307"</f>
        <v>000307</v>
      </c>
      <c r="I8" s="6">
        <v>43550</v>
      </c>
      <c r="J8" s="7" t="str">
        <f>"000203"</f>
        <v>000203</v>
      </c>
      <c r="K8" s="6">
        <v>43551</v>
      </c>
      <c r="L8" s="7" t="str">
        <f>"000300"</f>
        <v>000300</v>
      </c>
      <c r="M8" s="6">
        <v>43551</v>
      </c>
      <c r="N8" s="7">
        <v>19</v>
      </c>
      <c r="O8" s="7" t="str">
        <f>"003750"</f>
        <v>003750</v>
      </c>
      <c r="P8" s="6">
        <v>43664</v>
      </c>
      <c r="Q8" s="11">
        <v>7.4111200000000004</v>
      </c>
      <c r="R8" s="11">
        <v>1.00136</v>
      </c>
      <c r="S8" s="11">
        <v>6.4097600000000003</v>
      </c>
      <c r="T8" s="7">
        <v>119</v>
      </c>
      <c r="U8" s="6">
        <v>43668</v>
      </c>
      <c r="V8" s="7">
        <v>1234567890</v>
      </c>
      <c r="W8" s="10" t="s">
        <v>48</v>
      </c>
      <c r="X8" s="7" t="s">
        <v>61</v>
      </c>
      <c r="Y8" s="10" t="s">
        <v>62</v>
      </c>
      <c r="Z8" s="7" t="s">
        <v>32</v>
      </c>
      <c r="AA8" s="10" t="s">
        <v>33</v>
      </c>
      <c r="AB8" s="11">
        <f t="shared" si="0"/>
        <v>7.4111200000000002E-2</v>
      </c>
    </row>
    <row r="9" spans="1:28" x14ac:dyDescent="0.35">
      <c r="A9" s="4">
        <v>3230</v>
      </c>
      <c r="B9" s="5" t="s">
        <v>45</v>
      </c>
      <c r="C9" s="6">
        <v>43669</v>
      </c>
      <c r="D9" s="7">
        <v>96</v>
      </c>
      <c r="E9" s="8" t="s">
        <v>35</v>
      </c>
      <c r="F9" s="7" t="s">
        <v>63</v>
      </c>
      <c r="G9" s="10" t="s">
        <v>64</v>
      </c>
      <c r="H9" s="7" t="str">
        <f>"000056"</f>
        <v>000056</v>
      </c>
      <c r="I9" s="6">
        <v>43146</v>
      </c>
      <c r="J9" s="7" t="str">
        <f>"000041"</f>
        <v>000041</v>
      </c>
      <c r="K9" s="6">
        <v>43146</v>
      </c>
      <c r="L9" s="7" t="str">
        <f>"000055"</f>
        <v>000055</v>
      </c>
      <c r="M9" s="6">
        <v>43146</v>
      </c>
      <c r="N9" s="7">
        <v>17</v>
      </c>
      <c r="O9" s="7" t="str">
        <f>"003672"</f>
        <v>003672</v>
      </c>
      <c r="P9" s="6">
        <v>43664</v>
      </c>
      <c r="Q9" s="11">
        <v>8.8334499999999991</v>
      </c>
      <c r="R9" s="11">
        <v>1.14802</v>
      </c>
      <c r="S9" s="11">
        <v>7.6854300000000002</v>
      </c>
      <c r="T9" s="7">
        <v>122</v>
      </c>
      <c r="U9" s="6">
        <v>43669</v>
      </c>
      <c r="V9" s="7">
        <v>9945417770</v>
      </c>
      <c r="W9" s="10" t="s">
        <v>65</v>
      </c>
      <c r="X9" s="7" t="s">
        <v>29</v>
      </c>
      <c r="Y9" s="10" t="s">
        <v>30</v>
      </c>
      <c r="Z9" s="7" t="s">
        <v>32</v>
      </c>
      <c r="AA9" s="10" t="s">
        <v>33</v>
      </c>
      <c r="AB9" s="11">
        <f t="shared" si="0"/>
        <v>8.8334499999999996E-2</v>
      </c>
    </row>
    <row r="10" spans="1:28" x14ac:dyDescent="0.35">
      <c r="A10" s="4">
        <v>3231</v>
      </c>
      <c r="B10" s="5" t="s">
        <v>45</v>
      </c>
      <c r="C10" s="6">
        <v>43669</v>
      </c>
      <c r="D10" s="7">
        <v>96</v>
      </c>
      <c r="E10" s="8" t="s">
        <v>35</v>
      </c>
      <c r="F10" s="7" t="s">
        <v>66</v>
      </c>
      <c r="G10" s="10" t="s">
        <v>67</v>
      </c>
      <c r="H10" s="7" t="str">
        <f>"000058"</f>
        <v>000058</v>
      </c>
      <c r="I10" s="6">
        <v>43146</v>
      </c>
      <c r="J10" s="7" t="str">
        <f>"000042"</f>
        <v>000042</v>
      </c>
      <c r="K10" s="6">
        <v>43146</v>
      </c>
      <c r="L10" s="7" t="str">
        <f>"000056"</f>
        <v>000056</v>
      </c>
      <c r="M10" s="6">
        <v>43146</v>
      </c>
      <c r="N10" s="7">
        <v>17</v>
      </c>
      <c r="O10" s="7" t="str">
        <f>"003674"</f>
        <v>003674</v>
      </c>
      <c r="P10" s="6">
        <v>43664</v>
      </c>
      <c r="Q10" s="11">
        <v>5.6905299999999999</v>
      </c>
      <c r="R10" s="11">
        <v>0.50439999999999996</v>
      </c>
      <c r="S10" s="11">
        <v>5.1861300000000004</v>
      </c>
      <c r="T10" s="7">
        <v>122</v>
      </c>
      <c r="U10" s="6">
        <v>43669</v>
      </c>
      <c r="V10" s="7">
        <v>9945417770</v>
      </c>
      <c r="W10" s="10" t="s">
        <v>68</v>
      </c>
      <c r="X10" s="7" t="s">
        <v>29</v>
      </c>
      <c r="Y10" s="10" t="s">
        <v>30</v>
      </c>
      <c r="Z10" s="7" t="s">
        <v>32</v>
      </c>
      <c r="AA10" s="10" t="s">
        <v>33</v>
      </c>
      <c r="AB10" s="11">
        <f t="shared" si="0"/>
        <v>5.6905299999999999E-2</v>
      </c>
    </row>
    <row r="11" spans="1:28" x14ac:dyDescent="0.35">
      <c r="A11" s="4">
        <v>3232</v>
      </c>
      <c r="B11" s="5" t="s">
        <v>45</v>
      </c>
      <c r="C11" s="6">
        <v>43669</v>
      </c>
      <c r="D11" s="7">
        <v>96</v>
      </c>
      <c r="E11" s="8" t="s">
        <v>35</v>
      </c>
      <c r="F11" s="7" t="s">
        <v>69</v>
      </c>
      <c r="G11" s="10" t="s">
        <v>70</v>
      </c>
      <c r="H11" s="7" t="str">
        <f>"000057"</f>
        <v>000057</v>
      </c>
      <c r="I11" s="6">
        <v>43146</v>
      </c>
      <c r="J11" s="7" t="str">
        <f>"000043"</f>
        <v>000043</v>
      </c>
      <c r="K11" s="6">
        <v>43146</v>
      </c>
      <c r="L11" s="7" t="str">
        <f>"000057"</f>
        <v>000057</v>
      </c>
      <c r="M11" s="6">
        <v>43146</v>
      </c>
      <c r="N11" s="7">
        <v>17</v>
      </c>
      <c r="O11" s="7" t="str">
        <f>"003676"</f>
        <v>003676</v>
      </c>
      <c r="P11" s="6">
        <v>43664</v>
      </c>
      <c r="Q11" s="11">
        <v>6.15984</v>
      </c>
      <c r="R11" s="11">
        <v>0.40509000000000001</v>
      </c>
      <c r="S11" s="11">
        <v>5.7547499999999996</v>
      </c>
      <c r="T11" s="7">
        <v>122</v>
      </c>
      <c r="U11" s="6">
        <v>43669</v>
      </c>
      <c r="V11" s="7">
        <v>9945417770</v>
      </c>
      <c r="W11" s="10" t="s">
        <v>68</v>
      </c>
      <c r="X11" s="7" t="s">
        <v>29</v>
      </c>
      <c r="Y11" s="10" t="s">
        <v>30</v>
      </c>
      <c r="Z11" s="7" t="s">
        <v>32</v>
      </c>
      <c r="AA11" s="10" t="s">
        <v>33</v>
      </c>
      <c r="AB11" s="11">
        <f t="shared" si="0"/>
        <v>6.1598399999999998E-2</v>
      </c>
    </row>
    <row r="12" spans="1:28" x14ac:dyDescent="0.35">
      <c r="A12" s="4">
        <v>3233</v>
      </c>
      <c r="B12" s="5" t="s">
        <v>45</v>
      </c>
      <c r="C12" s="6">
        <v>43669</v>
      </c>
      <c r="D12" s="7">
        <v>96</v>
      </c>
      <c r="E12" s="8" t="s">
        <v>35</v>
      </c>
      <c r="F12" s="7" t="s">
        <v>71</v>
      </c>
      <c r="G12" s="10" t="s">
        <v>72</v>
      </c>
      <c r="H12" s="7" t="str">
        <f>"000059"</f>
        <v>000059</v>
      </c>
      <c r="I12" s="6">
        <v>43146</v>
      </c>
      <c r="J12" s="7" t="str">
        <f>"000044"</f>
        <v>000044</v>
      </c>
      <c r="K12" s="6">
        <v>43146</v>
      </c>
      <c r="L12" s="7" t="str">
        <f>"000058"</f>
        <v>000058</v>
      </c>
      <c r="M12" s="6">
        <v>43146</v>
      </c>
      <c r="N12" s="7">
        <v>17</v>
      </c>
      <c r="O12" s="7" t="str">
        <f>"003677"</f>
        <v>003677</v>
      </c>
      <c r="P12" s="6">
        <v>43664</v>
      </c>
      <c r="Q12" s="11">
        <v>4.7425199999999998</v>
      </c>
      <c r="R12" s="11">
        <v>0.39412999999999998</v>
      </c>
      <c r="S12" s="11">
        <v>4.3483900000000002</v>
      </c>
      <c r="T12" s="7">
        <v>122</v>
      </c>
      <c r="U12" s="6">
        <v>43669</v>
      </c>
      <c r="V12" s="7">
        <v>9945417770</v>
      </c>
      <c r="W12" s="10" t="s">
        <v>68</v>
      </c>
      <c r="X12" s="7" t="s">
        <v>29</v>
      </c>
      <c r="Y12" s="10" t="s">
        <v>30</v>
      </c>
      <c r="Z12" s="7" t="s">
        <v>32</v>
      </c>
      <c r="AA12" s="10" t="s">
        <v>33</v>
      </c>
      <c r="AB12" s="11">
        <f t="shared" si="0"/>
        <v>4.7425200000000001E-2</v>
      </c>
    </row>
    <row r="13" spans="1:28" x14ac:dyDescent="0.35">
      <c r="A13" s="4">
        <v>3234</v>
      </c>
      <c r="B13" s="5" t="s">
        <v>45</v>
      </c>
      <c r="C13" s="6">
        <v>43669</v>
      </c>
      <c r="D13" s="7">
        <v>96</v>
      </c>
      <c r="E13" s="8" t="s">
        <v>35</v>
      </c>
      <c r="F13" s="7" t="s">
        <v>73</v>
      </c>
      <c r="G13" s="10" t="s">
        <v>74</v>
      </c>
      <c r="H13" s="7" t="str">
        <f>"000055"</f>
        <v>000055</v>
      </c>
      <c r="I13" s="6">
        <v>43146</v>
      </c>
      <c r="J13" s="7" t="str">
        <f>"000040"</f>
        <v>000040</v>
      </c>
      <c r="K13" s="6">
        <v>43146</v>
      </c>
      <c r="L13" s="7" t="str">
        <f>"000054"</f>
        <v>000054</v>
      </c>
      <c r="M13" s="6">
        <v>43146</v>
      </c>
      <c r="N13" s="7">
        <v>17</v>
      </c>
      <c r="O13" s="7" t="str">
        <f>"003679"</f>
        <v>003679</v>
      </c>
      <c r="P13" s="6">
        <v>43664</v>
      </c>
      <c r="Q13" s="11">
        <v>13.095560000000001</v>
      </c>
      <c r="R13" s="11">
        <v>1.2017</v>
      </c>
      <c r="S13" s="11">
        <v>11.89386</v>
      </c>
      <c r="T13" s="7">
        <v>122</v>
      </c>
      <c r="U13" s="6">
        <v>43669</v>
      </c>
      <c r="V13" s="7">
        <v>9945417770</v>
      </c>
      <c r="W13" s="10" t="s">
        <v>65</v>
      </c>
      <c r="X13" s="7" t="s">
        <v>29</v>
      </c>
      <c r="Y13" s="10" t="s">
        <v>30</v>
      </c>
      <c r="Z13" s="7" t="s">
        <v>32</v>
      </c>
      <c r="AA13" s="10" t="s">
        <v>33</v>
      </c>
      <c r="AB13" s="11">
        <f t="shared" si="0"/>
        <v>0.13095560000000001</v>
      </c>
    </row>
    <row r="14" spans="1:28" x14ac:dyDescent="0.35">
      <c r="A14" s="4">
        <v>3235</v>
      </c>
      <c r="B14" s="5" t="s">
        <v>75</v>
      </c>
      <c r="C14" s="6">
        <v>43719</v>
      </c>
      <c r="D14" s="7">
        <v>96</v>
      </c>
      <c r="E14" s="8" t="s">
        <v>35</v>
      </c>
      <c r="F14" s="7" t="s">
        <v>76</v>
      </c>
      <c r="G14" s="10" t="s">
        <v>77</v>
      </c>
      <c r="H14" s="7" t="str">
        <f>"000120"</f>
        <v>000120</v>
      </c>
      <c r="I14" s="6">
        <v>43314</v>
      </c>
      <c r="J14" s="7" t="str">
        <f>"000091"</f>
        <v>000091</v>
      </c>
      <c r="K14" s="6">
        <v>43314</v>
      </c>
      <c r="L14" s="7" t="str">
        <f>"000120"</f>
        <v>000120</v>
      </c>
      <c r="M14" s="6">
        <v>43314</v>
      </c>
      <c r="N14" s="7">
        <v>18</v>
      </c>
      <c r="O14" s="7" t="str">
        <f>"004903"</f>
        <v>004903</v>
      </c>
      <c r="P14" s="6">
        <v>43711</v>
      </c>
      <c r="Q14" s="11">
        <v>19.99419</v>
      </c>
      <c r="R14" s="11">
        <v>2.1957100000000001</v>
      </c>
      <c r="S14" s="11">
        <v>17.798480000000001</v>
      </c>
      <c r="T14" s="7">
        <v>180</v>
      </c>
      <c r="U14" s="6">
        <v>43719</v>
      </c>
      <c r="V14" s="7">
        <v>9483161122</v>
      </c>
      <c r="W14" s="10" t="s">
        <v>48</v>
      </c>
      <c r="X14" s="7" t="s">
        <v>78</v>
      </c>
      <c r="Y14" s="10" t="s">
        <v>79</v>
      </c>
      <c r="Z14" s="7" t="s">
        <v>32</v>
      </c>
      <c r="AA14" s="10" t="s">
        <v>33</v>
      </c>
      <c r="AB14" s="11">
        <f t="shared" si="0"/>
        <v>0.19994190000000001</v>
      </c>
    </row>
    <row r="15" spans="1:28" x14ac:dyDescent="0.35">
      <c r="A15" s="4">
        <v>3236</v>
      </c>
      <c r="B15" s="5" t="s">
        <v>75</v>
      </c>
      <c r="C15" s="6">
        <v>43726</v>
      </c>
      <c r="D15" s="7">
        <v>96</v>
      </c>
      <c r="E15" s="8" t="s">
        <v>35</v>
      </c>
      <c r="F15" s="7" t="s">
        <v>80</v>
      </c>
      <c r="G15" s="10" t="s">
        <v>81</v>
      </c>
      <c r="H15" s="7" t="str">
        <f>"000075"</f>
        <v>000075</v>
      </c>
      <c r="I15" s="6">
        <v>43699</v>
      </c>
      <c r="J15" s="7" t="str">
        <f>"000052"</f>
        <v>000052</v>
      </c>
      <c r="K15" s="6">
        <v>43699</v>
      </c>
      <c r="L15" s="7" t="str">
        <f>"000078"</f>
        <v>000078</v>
      </c>
      <c r="M15" s="6">
        <v>43699</v>
      </c>
      <c r="N15" s="7">
        <v>19</v>
      </c>
      <c r="O15" s="7" t="str">
        <f>"005115"</f>
        <v>005115</v>
      </c>
      <c r="P15" s="6">
        <v>43720</v>
      </c>
      <c r="Q15" s="11">
        <v>9.9981500000000008</v>
      </c>
      <c r="R15" s="11">
        <v>0.30992999999999998</v>
      </c>
      <c r="S15" s="11">
        <v>9.6882199999999994</v>
      </c>
      <c r="T15" s="7">
        <v>191</v>
      </c>
      <c r="U15" s="6">
        <v>43726</v>
      </c>
      <c r="V15" s="7">
        <v>1234567890</v>
      </c>
      <c r="W15" s="10" t="s">
        <v>48</v>
      </c>
      <c r="X15" s="7" t="s">
        <v>82</v>
      </c>
      <c r="Y15" s="10" t="s">
        <v>83</v>
      </c>
      <c r="Z15" s="7" t="s">
        <v>32</v>
      </c>
      <c r="AA15" s="10" t="s">
        <v>33</v>
      </c>
      <c r="AB15" s="11">
        <f t="shared" si="0"/>
        <v>9.9981500000000001E-2</v>
      </c>
    </row>
    <row r="16" spans="1:28" x14ac:dyDescent="0.35">
      <c r="A16" s="4">
        <v>3237</v>
      </c>
      <c r="B16" s="5" t="s">
        <v>75</v>
      </c>
      <c r="C16" s="6">
        <v>43729</v>
      </c>
      <c r="D16" s="7">
        <v>96</v>
      </c>
      <c r="E16" s="8" t="s">
        <v>35</v>
      </c>
      <c r="F16" s="7" t="s">
        <v>84</v>
      </c>
      <c r="G16" s="10" t="s">
        <v>85</v>
      </c>
      <c r="H16" s="7" t="str">
        <f>"000005"</f>
        <v>000005</v>
      </c>
      <c r="I16" s="6">
        <v>43200</v>
      </c>
      <c r="J16" s="7" t="str">
        <f>"000004"</f>
        <v>000004</v>
      </c>
      <c r="K16" s="6">
        <v>43200</v>
      </c>
      <c r="L16" s="7" t="str">
        <f>"000005"</f>
        <v>000005</v>
      </c>
      <c r="M16" s="6">
        <v>43200</v>
      </c>
      <c r="N16" s="7">
        <v>15</v>
      </c>
      <c r="O16" s="7" t="str">
        <f>"005033"</f>
        <v>005033</v>
      </c>
      <c r="P16" s="6">
        <v>43719</v>
      </c>
      <c r="Q16" s="11">
        <v>9.5662500000000001</v>
      </c>
      <c r="R16" s="11">
        <v>1.2201</v>
      </c>
      <c r="S16" s="11">
        <v>8.3461499999999997</v>
      </c>
      <c r="T16" s="7">
        <v>194</v>
      </c>
      <c r="U16" s="6">
        <v>43729</v>
      </c>
      <c r="V16" s="7">
        <v>1234567890</v>
      </c>
      <c r="W16" s="10" t="s">
        <v>86</v>
      </c>
      <c r="X16" s="7" t="s">
        <v>29</v>
      </c>
      <c r="Y16" s="10" t="s">
        <v>30</v>
      </c>
      <c r="Z16" s="7" t="s">
        <v>32</v>
      </c>
      <c r="AA16" s="10" t="s">
        <v>33</v>
      </c>
      <c r="AB16" s="11">
        <f t="shared" si="0"/>
        <v>9.5662499999999998E-2</v>
      </c>
    </row>
    <row r="17" spans="1:28" x14ac:dyDescent="0.35">
      <c r="A17" s="4">
        <v>3238</v>
      </c>
      <c r="B17" s="5" t="s">
        <v>87</v>
      </c>
      <c r="C17" s="6">
        <v>43805</v>
      </c>
      <c r="D17" s="4">
        <v>96</v>
      </c>
      <c r="E17" s="8" t="s">
        <v>35</v>
      </c>
      <c r="F17" s="7" t="s">
        <v>88</v>
      </c>
      <c r="G17" s="8" t="s">
        <v>89</v>
      </c>
      <c r="H17" s="7" t="str">
        <f>"000053"</f>
        <v>000053</v>
      </c>
      <c r="I17" s="6">
        <v>43644</v>
      </c>
      <c r="J17" s="7" t="str">
        <f>"000060"</f>
        <v>000060</v>
      </c>
      <c r="K17" s="6">
        <v>43755</v>
      </c>
      <c r="L17" s="7" t="str">
        <f>"000092"</f>
        <v>000092</v>
      </c>
      <c r="M17" s="6">
        <v>43755</v>
      </c>
      <c r="N17" s="7">
        <v>16</v>
      </c>
      <c r="O17" s="7" t="str">
        <f>"006650"</f>
        <v>006650</v>
      </c>
      <c r="P17" s="6">
        <v>43803</v>
      </c>
      <c r="Q17" s="9">
        <v>9.8288799999999998</v>
      </c>
      <c r="R17" s="9">
        <v>0.96279000000000003</v>
      </c>
      <c r="S17" s="9">
        <v>8.8660899999999998</v>
      </c>
      <c r="T17" s="7">
        <v>13</v>
      </c>
      <c r="U17" s="6">
        <v>43805</v>
      </c>
      <c r="V17" s="7">
        <v>1234567890</v>
      </c>
      <c r="W17" s="8" t="s">
        <v>48</v>
      </c>
      <c r="X17" s="7" t="s">
        <v>90</v>
      </c>
      <c r="Y17" s="8" t="s">
        <v>91</v>
      </c>
      <c r="Z17" s="7" t="s">
        <v>32</v>
      </c>
      <c r="AA17" s="8" t="s">
        <v>33</v>
      </c>
      <c r="AB17" s="9">
        <v>9.8288799999999996E-2</v>
      </c>
    </row>
    <row r="18" spans="1:28" x14ac:dyDescent="0.35">
      <c r="A18" s="4">
        <v>3239</v>
      </c>
      <c r="B18" s="5" t="s">
        <v>87</v>
      </c>
      <c r="C18" s="6">
        <v>43805</v>
      </c>
      <c r="D18" s="4">
        <v>96</v>
      </c>
      <c r="E18" s="8" t="s">
        <v>35</v>
      </c>
      <c r="F18" s="7" t="s">
        <v>92</v>
      </c>
      <c r="G18" s="8" t="s">
        <v>93</v>
      </c>
      <c r="H18" s="7" t="str">
        <f>"000054"</f>
        <v>000054</v>
      </c>
      <c r="I18" s="6">
        <v>43644</v>
      </c>
      <c r="J18" s="7" t="str">
        <f>"000061"</f>
        <v>000061</v>
      </c>
      <c r="K18" s="6">
        <v>43755</v>
      </c>
      <c r="L18" s="7" t="str">
        <f>"000093"</f>
        <v>000093</v>
      </c>
      <c r="M18" s="6">
        <v>43755</v>
      </c>
      <c r="N18" s="7">
        <v>16</v>
      </c>
      <c r="O18" s="7" t="str">
        <f>"006651"</f>
        <v>006651</v>
      </c>
      <c r="P18" s="6">
        <v>43803</v>
      </c>
      <c r="Q18" s="9">
        <v>1.3284899999999999</v>
      </c>
      <c r="R18" s="9">
        <v>0.14011999999999999</v>
      </c>
      <c r="S18" s="9">
        <v>1.1883699999999999</v>
      </c>
      <c r="T18" s="7">
        <v>13</v>
      </c>
      <c r="U18" s="6">
        <v>43805</v>
      </c>
      <c r="V18" s="7">
        <v>1234567890</v>
      </c>
      <c r="W18" s="8" t="s">
        <v>48</v>
      </c>
      <c r="X18" s="7" t="s">
        <v>90</v>
      </c>
      <c r="Y18" s="8" t="s">
        <v>91</v>
      </c>
      <c r="Z18" s="7" t="s">
        <v>32</v>
      </c>
      <c r="AA18" s="8" t="s">
        <v>33</v>
      </c>
      <c r="AB18" s="9">
        <v>1.3284899999999999E-2</v>
      </c>
    </row>
    <row r="19" spans="1:28" x14ac:dyDescent="0.35">
      <c r="A19" s="4">
        <v>3240</v>
      </c>
      <c r="B19" s="5" t="s">
        <v>87</v>
      </c>
      <c r="C19" s="6">
        <v>43818</v>
      </c>
      <c r="D19" s="4">
        <v>96</v>
      </c>
      <c r="E19" s="8" t="s">
        <v>35</v>
      </c>
      <c r="F19" s="7" t="s">
        <v>94</v>
      </c>
      <c r="G19" s="8" t="s">
        <v>95</v>
      </c>
      <c r="H19" s="7" t="str">
        <f>"000105"</f>
        <v>000105</v>
      </c>
      <c r="I19" s="6">
        <v>43782</v>
      </c>
      <c r="J19" s="7" t="str">
        <f>"000070"</f>
        <v>000070</v>
      </c>
      <c r="K19" s="6">
        <v>43788</v>
      </c>
      <c r="L19" s="7" t="str">
        <f>"000107"</f>
        <v>000107</v>
      </c>
      <c r="M19" s="6">
        <v>43788</v>
      </c>
      <c r="N19" s="7">
        <v>19</v>
      </c>
      <c r="O19" s="7" t="str">
        <f>"006825"</f>
        <v>006825</v>
      </c>
      <c r="P19" s="6">
        <v>43815</v>
      </c>
      <c r="Q19" s="9">
        <v>4.9499300000000002</v>
      </c>
      <c r="R19" s="9">
        <v>0.52468999999999999</v>
      </c>
      <c r="S19" s="9">
        <v>4.4252399999999996</v>
      </c>
      <c r="T19" s="7">
        <v>13</v>
      </c>
      <c r="U19" s="6">
        <v>43818</v>
      </c>
      <c r="V19" s="7">
        <v>1234567890</v>
      </c>
      <c r="W19" s="8" t="s">
        <v>48</v>
      </c>
      <c r="X19" s="7" t="s">
        <v>96</v>
      </c>
      <c r="Y19" s="8" t="s">
        <v>97</v>
      </c>
      <c r="Z19" s="7" t="s">
        <v>32</v>
      </c>
      <c r="AA19" s="8" t="s">
        <v>33</v>
      </c>
      <c r="AB19" s="9">
        <v>4.9499300000000003E-2</v>
      </c>
    </row>
    <row r="20" spans="1:28" x14ac:dyDescent="0.35">
      <c r="A20" s="4">
        <v>3241</v>
      </c>
      <c r="B20" s="5" t="s">
        <v>87</v>
      </c>
      <c r="C20" s="6">
        <v>43818</v>
      </c>
      <c r="D20" s="4">
        <v>96</v>
      </c>
      <c r="E20" s="8" t="s">
        <v>35</v>
      </c>
      <c r="F20" s="7" t="s">
        <v>98</v>
      </c>
      <c r="G20" s="8" t="s">
        <v>99</v>
      </c>
      <c r="H20" s="7" t="str">
        <f>"000121"</f>
        <v>000121</v>
      </c>
      <c r="I20" s="6">
        <v>43806</v>
      </c>
      <c r="J20" s="7" t="str">
        <f>"000078"</f>
        <v>000078</v>
      </c>
      <c r="K20" s="6">
        <v>43806</v>
      </c>
      <c r="L20" s="7" t="str">
        <f>"000118"</f>
        <v>000118</v>
      </c>
      <c r="M20" s="6">
        <v>43806</v>
      </c>
      <c r="N20" s="7">
        <v>20</v>
      </c>
      <c r="O20" s="7" t="str">
        <f>"006885"</f>
        <v>006885</v>
      </c>
      <c r="P20" s="6">
        <v>43818</v>
      </c>
      <c r="Q20" s="9">
        <v>196.27795</v>
      </c>
      <c r="R20" s="9">
        <v>19.407209999999999</v>
      </c>
      <c r="S20" s="9">
        <v>176.87074000000001</v>
      </c>
      <c r="T20" s="7">
        <v>13</v>
      </c>
      <c r="U20" s="6">
        <v>43818</v>
      </c>
      <c r="V20" s="7">
        <v>1234567890</v>
      </c>
      <c r="W20" s="8" t="s">
        <v>48</v>
      </c>
      <c r="X20" s="7" t="s">
        <v>38</v>
      </c>
      <c r="Y20" s="8" t="s">
        <v>39</v>
      </c>
      <c r="Z20" s="7" t="s">
        <v>32</v>
      </c>
      <c r="AA20" s="8" t="s">
        <v>33</v>
      </c>
      <c r="AB20" s="9">
        <v>1.9627795000000001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2020-01-28T12:06:00Z</dcterms:modified>
</cp:coreProperties>
</file>