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<sst xmlns="http://schemas.openxmlformats.org/spreadsheetml/2006/main" count="271" uniqueCount="124">
  <si>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</si>
  <si>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</si>
  <si>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</si>
  <si>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</si>
  <si>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</si>
  <si>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</si>
  <si>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</si>
  <si>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</si>
  <si>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</si>
  <si>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</si>
  <si>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</si>
  <si>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</si>
  <si>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</si>
  <si>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</si>
  <si>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</si>
  <si>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</si>
  <si>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</si>
  <si>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</si>
  <si>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</si>
  <si>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</si>
  <si>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</si>
  <si>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</si>
  <si>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</si>
  <si>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</si>
  <si>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</si>
  <si>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</si>
  <si>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</si>
  <si>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</si>
  <si>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</si>
  <si>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</si>
  <si>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</si>
  <si>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</si>
  <si>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</si>
  <si>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P3158</t>
  </si>
  <si>
    <t>SIP Infrastructure Project works</t>
  </si>
  <si>
    <t>P0190</t>
  </si>
  <si>
    <t>Works sanctioned by Hon Mayor</t>
  </si>
  <si>
    <t>KRIDL</t>
  </si>
  <si>
    <t>P1802</t>
  </si>
  <si>
    <t>Water Supply New Areas</t>
  </si>
  <si>
    <t>Rajaji Nagara</t>
  </si>
  <si>
    <t>099-17-000065</t>
  </si>
  <si>
    <t>Improvements to footpath in front of KLE College in ward no 99 (12th Main)</t>
  </si>
  <si>
    <t xml:space="preserve">M/s. Civil Quality Consultants and Engineers, </t>
  </si>
  <si>
    <t>ddo199</t>
  </si>
  <si>
    <t xml:space="preserve"> Assistant Executive Engineer Rajajinagar West Zone</t>
  </si>
  <si>
    <t>099-15-000021</t>
  </si>
  <si>
    <t>Improvements to drains and footpath at 28th cross from 19th main to 17th main both sides in 2nd block, Rajajinagar in ward no. 99.</t>
  </si>
  <si>
    <t>099-16-000010</t>
  </si>
  <si>
    <t>Providing and installing the water purification plants to provide pure water to the public at indranagar slum in ward no. 99 Rajajinagar</t>
  </si>
  <si>
    <t>E. Ramakrishnaiah</t>
  </si>
  <si>
    <t>099-17-000043</t>
  </si>
  <si>
    <t>Repairs and Maintainance Primary Health Centre in Manjunathanagar in Ward No. 99</t>
  </si>
  <si>
    <t xml:space="preserve">E. Ramakrishnaiah </t>
  </si>
  <si>
    <t>099-16-000005</t>
  </si>
  <si>
    <t>Emergency work in ward No. 99 for the year 2015-16.</t>
  </si>
  <si>
    <t>M.A. Krishnakumar</t>
  </si>
  <si>
    <t>July</t>
  </si>
  <si>
    <t>099-17-000036</t>
  </si>
  <si>
    <t>Improvements to side drains 5th main road and cross roads of Manjunathnagar 2nd phase in Ward No. 99</t>
  </si>
  <si>
    <t>Prabhakar J</t>
  </si>
  <si>
    <t>099-16-000026</t>
  </si>
  <si>
    <t>Improvements to side drains of 3rd and 4th main roads in ward no 99 Manjunathanagara 2nd phase</t>
  </si>
  <si>
    <t>P2415</t>
  </si>
  <si>
    <t>Reserve fund for TandF Committee</t>
  </si>
  <si>
    <t>099-16-000027</t>
  </si>
  <si>
    <t>Improvements to side drains and culverts of 2nd main and 11th cross roads in Ward No. 99 Manjunathanagara 2nd phase</t>
  </si>
  <si>
    <t>099-18-000001</t>
  </si>
  <si>
    <t>Providing LED Street lights in Indiranagar ward no 99.</t>
  </si>
  <si>
    <t>Executive Engineer</t>
  </si>
  <si>
    <t>ddo209</t>
  </si>
  <si>
    <t xml:space="preserve"> Assistant Executive Engineer Electrical West Zone</t>
  </si>
  <si>
    <t>099-18-000004</t>
  </si>
  <si>
    <t>Providing LED Street lights in Manjunatha Nagar surrounding area (Part-1 in ward no 99</t>
  </si>
  <si>
    <t>Executive Engineer KRIDL</t>
  </si>
  <si>
    <t>099-18-000002</t>
  </si>
  <si>
    <t>Providing LED Street lights in Rajajinagar II block (Part-2) in ward no 99.</t>
  </si>
  <si>
    <t>099-18-000003</t>
  </si>
  <si>
    <t>Providing LED Street lights in Rajajinagar II block (Part-1) Juganahalli and Gayathri Layout surrounding area) in ward no 99</t>
  </si>
  <si>
    <t>Executive Engineer -2</t>
  </si>
  <si>
    <t>August</t>
  </si>
  <si>
    <t>099-18-000020</t>
  </si>
  <si>
    <t>Improvements to cement concrete roads and drains at indranagar slum and manjunathagar Rajajinagar in ward no-99</t>
  </si>
  <si>
    <t>P1878</t>
  </si>
  <si>
    <t>18per - Works (Bhagyajyothi, Sooru / Neeru Yojane and General) (54 Lakhs / New Wards)</t>
  </si>
  <si>
    <t>099-18-000022</t>
  </si>
  <si>
    <t>Improvements to cement concrete roads and drains at 4th cross to 6th cross in indranagar slum Rajajinagar in ward no-99</t>
  </si>
  <si>
    <t>099-18-000021</t>
  </si>
  <si>
    <t>Improvements to cement concrete roads and drains at 1st cross to 3rd cross in indranagar slum Rajajinagar in ward no-99</t>
  </si>
  <si>
    <t>September</t>
  </si>
  <si>
    <t>099-14-000014</t>
  </si>
  <si>
    <t xml:space="preserve">Pot holes filling in ward no 99-Rajajinagar. </t>
  </si>
  <si>
    <t>M.S. Venkatesh</t>
  </si>
  <si>
    <t>099-16-000025</t>
  </si>
  <si>
    <t>Improvements to side drains of 8th 9th and 10th cross roads in ward no 99 Manjunathanagara 2nd phase</t>
  </si>
  <si>
    <t>October</t>
  </si>
  <si>
    <t>099-16-000003</t>
  </si>
  <si>
    <t>Annual Operation And maintenance Of Street Lights at Prakashnagara and Rajajinagara in Ward No- 99</t>
  </si>
  <si>
    <t>Lakshminarayana Electricals</t>
  </si>
  <si>
    <t>P0300</t>
  </si>
  <si>
    <t>M and R to Street Lights - Replacement of Burnt Bulbs etc. (Package)</t>
  </si>
  <si>
    <t>November</t>
  </si>
  <si>
    <t>099-17-000079</t>
  </si>
  <si>
    <t>Construction of retaining wall and development works at Chinnappa Park in ward no 99</t>
  </si>
  <si>
    <t>Executive Engineer-2, KRIDL</t>
  </si>
  <si>
    <t>ddo326</t>
  </si>
  <si>
    <t xml:space="preserve"> Executive Engineer SWM 1 Central Zone</t>
  </si>
  <si>
    <t>099-16-000004</t>
  </si>
  <si>
    <t>Desilting of drains at cross roads of Indiranagar slum in Ward No. 99</t>
  </si>
  <si>
    <t>C.V. Raghava</t>
  </si>
  <si>
    <t>December</t>
  </si>
  <si>
    <t>099-18-000007</t>
  </si>
  <si>
    <t>Improvements to drain and asphalting to damaged roads in Manjunathanagara 2nd stage ward no 99</t>
  </si>
  <si>
    <t>M.S Venkatesh</t>
  </si>
  <si>
    <t>099-18-000011</t>
  </si>
  <si>
    <t>Improvements to drain and asphalting to damaged roads in Jooganahalli surroundings ward no 99</t>
  </si>
  <si>
    <t>099-18-000009</t>
  </si>
  <si>
    <t>Improvements to drain and asphalting to damaged roads in old police station surrounding ward no 99</t>
  </si>
  <si>
    <t>099-18-000010</t>
  </si>
  <si>
    <t>Improvements to drain and asphalting to damaged roads LIC Colony Rajajinagara ward no 99</t>
  </si>
  <si>
    <t>099-18-000008</t>
  </si>
  <si>
    <t>Improvements to drain and asphalting to damaged roads in Manjunathanagara 2nd Block ward no 99</t>
  </si>
  <si>
    <t>099-18-000012</t>
  </si>
  <si>
    <t>Improvements to drain and asphalting to damaged roads in Manjunatha Nagara and Rajajinagara 2nd block ward no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</si>
</sst>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workbookViewId="0">
      <selection activeCell="A28" sqref="A28:XFD28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3350</v>
      </c>
      <c r="B2" s="5" t="s">
        <v>28</v>
      </c>
      <c r="C2" s="6">
        <v>43565</v>
      </c>
      <c r="D2" s="7">
        <v>99</v>
      </c>
      <c r="E2" s="8" t="s">
        <v>40</v>
      </c>
      <c r="F2" s="7" t="s">
        <v>41</v>
      </c>
      <c r="G2" s="8" t="s">
        <v>42</v>
      </c>
      <c r="H2" s="7" t="str">
        <f>"000211"</f>
        <v>000211</v>
      </c>
      <c r="I2" s="6">
        <v>43140</v>
      </c>
      <c r="J2" s="7" t="str">
        <f>"000267"</f>
        <v>000267</v>
      </c>
      <c r="K2" s="6">
        <v>43140</v>
      </c>
      <c r="L2" s="7" t="str">
        <f>"000523"</f>
        <v>000523</v>
      </c>
      <c r="M2" s="6">
        <v>43153</v>
      </c>
      <c r="N2" s="7">
        <v>17</v>
      </c>
      <c r="O2" s="7" t="str">
        <f>"000340"</f>
        <v>000340</v>
      </c>
      <c r="P2" s="6">
        <v>43196</v>
      </c>
      <c r="Q2" s="9">
        <v>2.4500000000000002</v>
      </c>
      <c r="R2" s="9">
        <v>0.245</v>
      </c>
      <c r="S2" s="9">
        <v>2.2050000000000001</v>
      </c>
      <c r="T2" s="7">
        <v>9</v>
      </c>
      <c r="U2" s="6">
        <v>43565</v>
      </c>
      <c r="V2" s="7">
        <v>8123256061</v>
      </c>
      <c r="W2" s="8" t="s">
        <v>43</v>
      </c>
      <c r="X2" s="7" t="s">
        <v>33</v>
      </c>
      <c r="Y2" s="8" t="s">
        <v>34</v>
      </c>
      <c r="Z2" s="7" t="s">
        <v>44</v>
      </c>
      <c r="AA2" s="8" t="s">
        <v>45</v>
      </c>
      <c r="AB2" s="9">
        <f>Q2/100</f>
        <v>2.4500000000000001E-2</v>
      </c>
    </row>
    <row r="3" spans="1:28" x14ac:dyDescent="0.35">
      <c r="A3" s="4">
        <v>3351</v>
      </c>
      <c r="B3" s="5" t="s">
        <v>32</v>
      </c>
      <c r="C3" s="6">
        <v>43609</v>
      </c>
      <c r="D3" s="7">
        <v>99</v>
      </c>
      <c r="E3" s="8" t="s">
        <v>40</v>
      </c>
      <c r="F3" s="7" t="s">
        <v>46</v>
      </c>
      <c r="G3" s="8" t="s">
        <v>47</v>
      </c>
      <c r="H3" s="7" t="str">
        <f>"000268"</f>
        <v>000268</v>
      </c>
      <c r="I3" s="6">
        <v>42089</v>
      </c>
      <c r="J3" s="7" t="str">
        <f>"000180"</f>
        <v>000180</v>
      </c>
      <c r="K3" s="6">
        <v>43000</v>
      </c>
      <c r="L3" s="7" t="str">
        <f>"000438"</f>
        <v>000438</v>
      </c>
      <c r="M3" s="6">
        <v>43039</v>
      </c>
      <c r="N3" s="7">
        <v>15</v>
      </c>
      <c r="O3" s="7" t="str">
        <f>"001965"</f>
        <v>001965</v>
      </c>
      <c r="P3" s="6">
        <v>43607</v>
      </c>
      <c r="Q3" s="9">
        <v>19.794499999999999</v>
      </c>
      <c r="R3" s="9">
        <v>2.5551300000000001</v>
      </c>
      <c r="S3" s="9">
        <v>17.239370000000001</v>
      </c>
      <c r="T3" s="7">
        <v>57</v>
      </c>
      <c r="U3" s="6">
        <v>43609</v>
      </c>
      <c r="V3" s="7">
        <v>9449863068</v>
      </c>
      <c r="W3" s="8" t="s">
        <v>37</v>
      </c>
      <c r="X3" s="7" t="s">
        <v>35</v>
      </c>
      <c r="Y3" s="8" t="s">
        <v>36</v>
      </c>
      <c r="Z3" s="7" t="s">
        <v>44</v>
      </c>
      <c r="AA3" s="8" t="s">
        <v>45</v>
      </c>
      <c r="AB3" s="9">
        <f>Q3/100</f>
        <v>0.19794499999999998</v>
      </c>
    </row>
    <row r="4" spans="1:28" x14ac:dyDescent="0.35">
      <c r="A4" s="4">
        <v>3352</v>
      </c>
      <c r="B4" s="5" t="s">
        <v>32</v>
      </c>
      <c r="C4" s="6">
        <v>43615</v>
      </c>
      <c r="D4" s="7">
        <v>99</v>
      </c>
      <c r="E4" s="8" t="s">
        <v>40</v>
      </c>
      <c r="F4" s="7" t="s">
        <v>48</v>
      </c>
      <c r="G4" s="8" t="s">
        <v>49</v>
      </c>
      <c r="H4" s="7" t="str">
        <f>"000009"</f>
        <v>000009</v>
      </c>
      <c r="I4" s="6">
        <v>42934</v>
      </c>
      <c r="J4" s="7" t="str">
        <f>"000072"</f>
        <v>000072</v>
      </c>
      <c r="K4" s="6">
        <v>43404</v>
      </c>
      <c r="L4" s="7" t="str">
        <f>"000128"</f>
        <v>000128</v>
      </c>
      <c r="M4" s="6">
        <v>43433</v>
      </c>
      <c r="N4" s="7">
        <v>16</v>
      </c>
      <c r="O4" s="7" t="str">
        <f>"002274"</f>
        <v>002274</v>
      </c>
      <c r="P4" s="6">
        <v>43614</v>
      </c>
      <c r="Q4" s="9">
        <v>17.93487</v>
      </c>
      <c r="R4" s="9">
        <v>2.2100300000000002</v>
      </c>
      <c r="S4" s="9">
        <v>15.72484</v>
      </c>
      <c r="T4" s="7">
        <v>66</v>
      </c>
      <c r="U4" s="6">
        <v>43615</v>
      </c>
      <c r="V4" s="7">
        <v>9731169150</v>
      </c>
      <c r="W4" s="8" t="s">
        <v>50</v>
      </c>
      <c r="X4" s="7" t="s">
        <v>38</v>
      </c>
      <c r="Y4" s="8" t="s">
        <v>39</v>
      </c>
      <c r="Z4" s="7" t="s">
        <v>44</v>
      </c>
      <c r="AA4" s="8" t="s">
        <v>45</v>
      </c>
      <c r="AB4" s="9">
        <f>Q4/100</f>
        <v>0.1793487</v>
      </c>
    </row>
    <row r="5" spans="1:28" x14ac:dyDescent="0.35">
      <c r="A5" s="4">
        <v>3353</v>
      </c>
      <c r="B5" s="5" t="s">
        <v>32</v>
      </c>
      <c r="C5" s="6">
        <v>43615</v>
      </c>
      <c r="D5" s="7">
        <v>99</v>
      </c>
      <c r="E5" s="8" t="s">
        <v>40</v>
      </c>
      <c r="F5" s="7" t="s">
        <v>51</v>
      </c>
      <c r="G5" s="8" t="s">
        <v>52</v>
      </c>
      <c r="H5" s="7" t="str">
        <f>"000005"</f>
        <v>000005</v>
      </c>
      <c r="I5" s="6">
        <v>42934</v>
      </c>
      <c r="J5" s="7" t="str">
        <f>"000074"</f>
        <v>000074</v>
      </c>
      <c r="K5" s="6">
        <v>43409</v>
      </c>
      <c r="L5" s="7" t="str">
        <f>"000151"</f>
        <v>000151</v>
      </c>
      <c r="M5" s="6">
        <v>43484</v>
      </c>
      <c r="N5" s="7">
        <v>17</v>
      </c>
      <c r="O5" s="7" t="str">
        <f>"002275"</f>
        <v>002275</v>
      </c>
      <c r="P5" s="6">
        <v>43614</v>
      </c>
      <c r="Q5" s="9">
        <v>4.7629000000000001</v>
      </c>
      <c r="R5" s="9">
        <v>0.54230999999999996</v>
      </c>
      <c r="S5" s="9">
        <v>4.2205899999999996</v>
      </c>
      <c r="T5" s="7">
        <v>66</v>
      </c>
      <c r="U5" s="6">
        <v>43615</v>
      </c>
      <c r="V5" s="7">
        <v>9731169150</v>
      </c>
      <c r="W5" s="8" t="s">
        <v>53</v>
      </c>
      <c r="X5" s="7" t="s">
        <v>30</v>
      </c>
      <c r="Y5" s="8" t="s">
        <v>31</v>
      </c>
      <c r="Z5" s="7" t="s">
        <v>44</v>
      </c>
      <c r="AA5" s="8" t="s">
        <v>45</v>
      </c>
      <c r="AB5" s="9">
        <f>Q5/100</f>
        <v>4.7629000000000005E-2</v>
      </c>
    </row>
    <row r="6" spans="1:28" x14ac:dyDescent="0.35">
      <c r="A6" s="4">
        <v>3354</v>
      </c>
      <c r="B6" s="5" t="s">
        <v>29</v>
      </c>
      <c r="C6" s="6">
        <v>43628</v>
      </c>
      <c r="D6" s="7">
        <v>99</v>
      </c>
      <c r="E6" s="8" t="s">
        <v>40</v>
      </c>
      <c r="F6" s="7" t="s">
        <v>54</v>
      </c>
      <c r="G6" s="8" t="s">
        <v>55</v>
      </c>
      <c r="H6" s="7" t="str">
        <f>"000165"</f>
        <v>000165</v>
      </c>
      <c r="I6" s="6">
        <v>42779</v>
      </c>
      <c r="J6" s="7" t="str">
        <f>"000233"</f>
        <v>000233</v>
      </c>
      <c r="K6" s="6">
        <v>43073</v>
      </c>
      <c r="L6" s="7" t="str">
        <f>"000479"</f>
        <v>000479</v>
      </c>
      <c r="M6" s="6">
        <v>43077</v>
      </c>
      <c r="N6" s="7">
        <v>16</v>
      </c>
      <c r="O6" s="7" t="str">
        <f>"002434"</f>
        <v>002434</v>
      </c>
      <c r="P6" s="6">
        <v>43622</v>
      </c>
      <c r="Q6" s="9">
        <v>8.7322299999999995</v>
      </c>
      <c r="R6" s="9">
        <v>0.97450000000000003</v>
      </c>
      <c r="S6" s="9">
        <v>7.7577299999999996</v>
      </c>
      <c r="T6" s="7">
        <v>76</v>
      </c>
      <c r="U6" s="6">
        <v>43628</v>
      </c>
      <c r="V6" s="7">
        <v>9972523639</v>
      </c>
      <c r="W6" s="8" t="s">
        <v>56</v>
      </c>
      <c r="X6" s="7" t="s">
        <v>30</v>
      </c>
      <c r="Y6" s="8" t="s">
        <v>31</v>
      </c>
      <c r="Z6" s="7" t="s">
        <v>44</v>
      </c>
      <c r="AA6" s="8" t="s">
        <v>45</v>
      </c>
      <c r="AB6" s="9">
        <v>8.7322299999999992E-2</v>
      </c>
    </row>
    <row r="7" spans="1:28" x14ac:dyDescent="0.35">
      <c r="A7" s="4">
        <v>3355</v>
      </c>
      <c r="B7" s="5" t="s">
        <v>57</v>
      </c>
      <c r="C7" s="6">
        <v>43647</v>
      </c>
      <c r="D7" s="7">
        <v>99</v>
      </c>
      <c r="E7" s="8" t="s">
        <v>40</v>
      </c>
      <c r="F7" s="7" t="s">
        <v>58</v>
      </c>
      <c r="G7" s="10" t="s">
        <v>59</v>
      </c>
      <c r="H7" s="7" t="str">
        <f>"000110"</f>
        <v>000110</v>
      </c>
      <c r="I7" s="6">
        <v>43017</v>
      </c>
      <c r="J7" s="7" t="str">
        <f>"000261"</f>
        <v>000261</v>
      </c>
      <c r="K7" s="6">
        <v>43117</v>
      </c>
      <c r="L7" s="7" t="str">
        <f>"000493"</f>
        <v>000493</v>
      </c>
      <c r="M7" s="6">
        <v>43120</v>
      </c>
      <c r="N7" s="7">
        <v>17</v>
      </c>
      <c r="O7" s="7" t="str">
        <f>"003120"</f>
        <v>003120</v>
      </c>
      <c r="P7" s="6">
        <v>43643</v>
      </c>
      <c r="Q7" s="11">
        <v>17.098199999999999</v>
      </c>
      <c r="R7" s="11">
        <v>2.0104799999999998</v>
      </c>
      <c r="S7" s="11">
        <v>15.087719999999999</v>
      </c>
      <c r="T7" s="7">
        <v>96</v>
      </c>
      <c r="U7" s="6">
        <v>43647</v>
      </c>
      <c r="V7" s="7">
        <v>9731169150</v>
      </c>
      <c r="W7" s="10" t="s">
        <v>60</v>
      </c>
      <c r="X7" s="7" t="s">
        <v>30</v>
      </c>
      <c r="Y7" s="10" t="s">
        <v>31</v>
      </c>
      <c r="Z7" s="7" t="s">
        <v>44</v>
      </c>
      <c r="AA7" s="10" t="s">
        <v>45</v>
      </c>
      <c r="AB7" s="11">
        <f t="shared" ref="AB7:AB19" si="0">Q7/100</f>
        <v>0.170982</v>
      </c>
    </row>
    <row r="8" spans="1:28" x14ac:dyDescent="0.35">
      <c r="A8" s="4">
        <v>3356</v>
      </c>
      <c r="B8" s="5" t="s">
        <v>57</v>
      </c>
      <c r="C8" s="6">
        <v>43647</v>
      </c>
      <c r="D8" s="7">
        <v>99</v>
      </c>
      <c r="E8" s="8" t="s">
        <v>40</v>
      </c>
      <c r="F8" s="7" t="s">
        <v>61</v>
      </c>
      <c r="G8" s="10" t="s">
        <v>62</v>
      </c>
      <c r="H8" s="7" t="str">
        <f>"000163"</f>
        <v>000163</v>
      </c>
      <c r="I8" s="6">
        <v>43061</v>
      </c>
      <c r="J8" s="7" t="str">
        <f>"000258"</f>
        <v>000258</v>
      </c>
      <c r="K8" s="6">
        <v>43117</v>
      </c>
      <c r="L8" s="7" t="str">
        <f>"000500"</f>
        <v>000500</v>
      </c>
      <c r="M8" s="6">
        <v>43130</v>
      </c>
      <c r="N8" s="7">
        <v>16</v>
      </c>
      <c r="O8" s="7" t="str">
        <f>"003169"</f>
        <v>003169</v>
      </c>
      <c r="P8" s="6">
        <v>43643</v>
      </c>
      <c r="Q8" s="11">
        <v>19.133800000000001</v>
      </c>
      <c r="R8" s="11">
        <v>2.3925700000000001</v>
      </c>
      <c r="S8" s="11">
        <v>16.741230000000002</v>
      </c>
      <c r="T8" s="7">
        <v>96</v>
      </c>
      <c r="U8" s="6">
        <v>43647</v>
      </c>
      <c r="V8" s="7">
        <v>9449863068</v>
      </c>
      <c r="W8" s="10" t="s">
        <v>37</v>
      </c>
      <c r="X8" s="7" t="s">
        <v>63</v>
      </c>
      <c r="Y8" s="10" t="s">
        <v>64</v>
      </c>
      <c r="Z8" s="7" t="s">
        <v>44</v>
      </c>
      <c r="AA8" s="10" t="s">
        <v>45</v>
      </c>
      <c r="AB8" s="11">
        <f t="shared" si="0"/>
        <v>0.19133800000000001</v>
      </c>
    </row>
    <row r="9" spans="1:28" x14ac:dyDescent="0.35">
      <c r="A9" s="4">
        <v>3357</v>
      </c>
      <c r="B9" s="5" t="s">
        <v>57</v>
      </c>
      <c r="C9" s="6">
        <v>43647</v>
      </c>
      <c r="D9" s="7">
        <v>99</v>
      </c>
      <c r="E9" s="8" t="s">
        <v>40</v>
      </c>
      <c r="F9" s="7" t="s">
        <v>65</v>
      </c>
      <c r="G9" s="10" t="s">
        <v>66</v>
      </c>
      <c r="H9" s="7" t="str">
        <f>"000161"</f>
        <v>000161</v>
      </c>
      <c r="I9" s="6">
        <v>43061</v>
      </c>
      <c r="J9" s="7" t="str">
        <f>"000259"</f>
        <v>000259</v>
      </c>
      <c r="K9" s="6">
        <v>43117</v>
      </c>
      <c r="L9" s="7" t="str">
        <f>"000501"</f>
        <v>000501</v>
      </c>
      <c r="M9" s="6">
        <v>43130</v>
      </c>
      <c r="N9" s="7">
        <v>16</v>
      </c>
      <c r="O9" s="7" t="str">
        <f>"003171"</f>
        <v>003171</v>
      </c>
      <c r="P9" s="6">
        <v>43643</v>
      </c>
      <c r="Q9" s="11">
        <v>9.8772500000000001</v>
      </c>
      <c r="R9" s="11">
        <v>1.19537</v>
      </c>
      <c r="S9" s="11">
        <v>8.6818799999999996</v>
      </c>
      <c r="T9" s="7">
        <v>96</v>
      </c>
      <c r="U9" s="6">
        <v>43647</v>
      </c>
      <c r="V9" s="7">
        <v>9449863068</v>
      </c>
      <c r="W9" s="10" t="s">
        <v>37</v>
      </c>
      <c r="X9" s="7" t="s">
        <v>63</v>
      </c>
      <c r="Y9" s="10" t="s">
        <v>64</v>
      </c>
      <c r="Z9" s="7" t="s">
        <v>44</v>
      </c>
      <c r="AA9" s="10" t="s">
        <v>45</v>
      </c>
      <c r="AB9" s="11">
        <f t="shared" si="0"/>
        <v>9.8772499999999999E-2</v>
      </c>
    </row>
    <row r="10" spans="1:28" x14ac:dyDescent="0.35">
      <c r="A10" s="4">
        <v>3358</v>
      </c>
      <c r="B10" s="5" t="s">
        <v>57</v>
      </c>
      <c r="C10" s="6">
        <v>43665</v>
      </c>
      <c r="D10" s="7">
        <v>99</v>
      </c>
      <c r="E10" s="8" t="s">
        <v>40</v>
      </c>
      <c r="F10" s="7" t="s">
        <v>67</v>
      </c>
      <c r="G10" s="10" t="s">
        <v>68</v>
      </c>
      <c r="H10" s="7" t="str">
        <f>"000084"</f>
        <v>000084</v>
      </c>
      <c r="I10" s="6">
        <v>43104</v>
      </c>
      <c r="J10" s="7" t="str">
        <f>"000143"</f>
        <v>000143</v>
      </c>
      <c r="K10" s="6">
        <v>43190</v>
      </c>
      <c r="L10" s="7" t="str">
        <f>"000169"</f>
        <v>000169</v>
      </c>
      <c r="M10" s="6">
        <v>43190</v>
      </c>
      <c r="N10" s="7">
        <v>18</v>
      </c>
      <c r="O10" s="7" t="str">
        <f>"003816"</f>
        <v>003816</v>
      </c>
      <c r="P10" s="6">
        <v>43665</v>
      </c>
      <c r="Q10" s="11">
        <v>98.259950000000003</v>
      </c>
      <c r="R10" s="11">
        <v>12.3889</v>
      </c>
      <c r="S10" s="11">
        <v>85.871049999999997</v>
      </c>
      <c r="T10" s="7">
        <v>118</v>
      </c>
      <c r="U10" s="6">
        <v>43665</v>
      </c>
      <c r="V10" s="7">
        <v>9845058699</v>
      </c>
      <c r="W10" s="10" t="s">
        <v>69</v>
      </c>
      <c r="X10" s="7" t="s">
        <v>35</v>
      </c>
      <c r="Y10" s="10" t="s">
        <v>36</v>
      </c>
      <c r="Z10" s="7" t="s">
        <v>70</v>
      </c>
      <c r="AA10" s="10" t="s">
        <v>71</v>
      </c>
      <c r="AB10" s="11">
        <f t="shared" si="0"/>
        <v>0.98259950000000007</v>
      </c>
    </row>
    <row r="11" spans="1:28" x14ac:dyDescent="0.35">
      <c r="A11" s="4">
        <v>3359</v>
      </c>
      <c r="B11" s="5" t="s">
        <v>57</v>
      </c>
      <c r="C11" s="6">
        <v>43665</v>
      </c>
      <c r="D11" s="7">
        <v>99</v>
      </c>
      <c r="E11" s="8" t="s">
        <v>40</v>
      </c>
      <c r="F11" s="7" t="s">
        <v>72</v>
      </c>
      <c r="G11" s="10" t="s">
        <v>73</v>
      </c>
      <c r="H11" s="7" t="str">
        <f>"000091"</f>
        <v>000091</v>
      </c>
      <c r="I11" s="6">
        <v>43105</v>
      </c>
      <c r="J11" s="7" t="str">
        <f>"000142"</f>
        <v>000142</v>
      </c>
      <c r="K11" s="6">
        <v>43190</v>
      </c>
      <c r="L11" s="7" t="str">
        <f>"000170"</f>
        <v>000170</v>
      </c>
      <c r="M11" s="6">
        <v>43190</v>
      </c>
      <c r="N11" s="7">
        <v>18</v>
      </c>
      <c r="O11" s="7" t="str">
        <f>"003817"</f>
        <v>003817</v>
      </c>
      <c r="P11" s="6">
        <v>43665</v>
      </c>
      <c r="Q11" s="11">
        <v>98.581680000000006</v>
      </c>
      <c r="R11" s="11">
        <v>12.43547</v>
      </c>
      <c r="S11" s="11">
        <v>86.146209999999996</v>
      </c>
      <c r="T11" s="7">
        <v>118</v>
      </c>
      <c r="U11" s="6">
        <v>43665</v>
      </c>
      <c r="V11" s="7">
        <v>9845058699</v>
      </c>
      <c r="W11" s="10" t="s">
        <v>74</v>
      </c>
      <c r="X11" s="7" t="s">
        <v>35</v>
      </c>
      <c r="Y11" s="10" t="s">
        <v>36</v>
      </c>
      <c r="Z11" s="7" t="s">
        <v>70</v>
      </c>
      <c r="AA11" s="10" t="s">
        <v>71</v>
      </c>
      <c r="AB11" s="11">
        <f t="shared" si="0"/>
        <v>0.98581680000000005</v>
      </c>
    </row>
    <row r="12" spans="1:28" x14ac:dyDescent="0.35">
      <c r="A12" s="4">
        <v>3360</v>
      </c>
      <c r="B12" s="5" t="s">
        <v>57</v>
      </c>
      <c r="C12" s="6">
        <v>43665</v>
      </c>
      <c r="D12" s="7">
        <v>99</v>
      </c>
      <c r="E12" s="8" t="s">
        <v>40</v>
      </c>
      <c r="F12" s="7" t="s">
        <v>75</v>
      </c>
      <c r="G12" s="10" t="s">
        <v>76</v>
      </c>
      <c r="H12" s="7" t="str">
        <f>"000083"</f>
        <v>000083</v>
      </c>
      <c r="I12" s="6">
        <v>43104</v>
      </c>
      <c r="J12" s="7" t="str">
        <f>"000141"</f>
        <v>000141</v>
      </c>
      <c r="K12" s="6">
        <v>43190</v>
      </c>
      <c r="L12" s="7" t="str">
        <f>"000171"</f>
        <v>000171</v>
      </c>
      <c r="M12" s="6">
        <v>43190</v>
      </c>
      <c r="N12" s="7">
        <v>18</v>
      </c>
      <c r="O12" s="7" t="str">
        <f>"003818"</f>
        <v>003818</v>
      </c>
      <c r="P12" s="6">
        <v>43665</v>
      </c>
      <c r="Q12" s="11">
        <v>98.596779999999995</v>
      </c>
      <c r="R12" s="11">
        <v>12.42764</v>
      </c>
      <c r="S12" s="11">
        <v>86.169139999999999</v>
      </c>
      <c r="T12" s="7">
        <v>118</v>
      </c>
      <c r="U12" s="6">
        <v>43665</v>
      </c>
      <c r="V12" s="7">
        <v>9845058699</v>
      </c>
      <c r="W12" s="10" t="s">
        <v>74</v>
      </c>
      <c r="X12" s="7" t="s">
        <v>35</v>
      </c>
      <c r="Y12" s="10" t="s">
        <v>36</v>
      </c>
      <c r="Z12" s="7" t="s">
        <v>70</v>
      </c>
      <c r="AA12" s="10" t="s">
        <v>71</v>
      </c>
      <c r="AB12" s="11">
        <f t="shared" si="0"/>
        <v>0.98596779999999995</v>
      </c>
    </row>
    <row r="13" spans="1:28" x14ac:dyDescent="0.35">
      <c r="A13" s="4">
        <v>3361</v>
      </c>
      <c r="B13" s="5" t="s">
        <v>57</v>
      </c>
      <c r="C13" s="6">
        <v>43665</v>
      </c>
      <c r="D13" s="7">
        <v>99</v>
      </c>
      <c r="E13" s="8" t="s">
        <v>40</v>
      </c>
      <c r="F13" s="7" t="s">
        <v>77</v>
      </c>
      <c r="G13" s="10" t="s">
        <v>78</v>
      </c>
      <c r="H13" s="7" t="str">
        <f>"000082"</f>
        <v>000082</v>
      </c>
      <c r="I13" s="6">
        <v>43104</v>
      </c>
      <c r="J13" s="7" t="str">
        <f>"000140"</f>
        <v>000140</v>
      </c>
      <c r="K13" s="6">
        <v>43190</v>
      </c>
      <c r="L13" s="7" t="str">
        <f>"000172"</f>
        <v>000172</v>
      </c>
      <c r="M13" s="6">
        <v>43190</v>
      </c>
      <c r="N13" s="7">
        <v>18</v>
      </c>
      <c r="O13" s="7" t="str">
        <f>"003819"</f>
        <v>003819</v>
      </c>
      <c r="P13" s="6">
        <v>43665</v>
      </c>
      <c r="Q13" s="11">
        <v>98.373490000000004</v>
      </c>
      <c r="R13" s="11">
        <v>12.401949999999999</v>
      </c>
      <c r="S13" s="11">
        <v>85.971540000000005</v>
      </c>
      <c r="T13" s="7">
        <v>118</v>
      </c>
      <c r="U13" s="6">
        <v>43665</v>
      </c>
      <c r="V13" s="7">
        <v>9845058699</v>
      </c>
      <c r="W13" s="10" t="s">
        <v>79</v>
      </c>
      <c r="X13" s="7" t="s">
        <v>35</v>
      </c>
      <c r="Y13" s="10" t="s">
        <v>36</v>
      </c>
      <c r="Z13" s="7" t="s">
        <v>70</v>
      </c>
      <c r="AA13" s="10" t="s">
        <v>71</v>
      </c>
      <c r="AB13" s="11">
        <f t="shared" si="0"/>
        <v>0.98373490000000008</v>
      </c>
    </row>
    <row r="14" spans="1:28" x14ac:dyDescent="0.35">
      <c r="A14" s="4">
        <v>3362</v>
      </c>
      <c r="B14" s="5" t="s">
        <v>57</v>
      </c>
      <c r="C14" s="6">
        <v>43676</v>
      </c>
      <c r="D14" s="7">
        <v>99</v>
      </c>
      <c r="E14" s="8" t="s">
        <v>40</v>
      </c>
      <c r="F14" s="7" t="s">
        <v>41</v>
      </c>
      <c r="G14" s="10" t="s">
        <v>42</v>
      </c>
      <c r="H14" s="7" t="str">
        <f>"000211"</f>
        <v>000211</v>
      </c>
      <c r="I14" s="6">
        <v>43140</v>
      </c>
      <c r="J14" s="7" t="str">
        <f>"000267"</f>
        <v>000267</v>
      </c>
      <c r="K14" s="6">
        <v>43140</v>
      </c>
      <c r="L14" s="7" t="str">
        <f>"000523"</f>
        <v>000523</v>
      </c>
      <c r="M14" s="6">
        <v>43153</v>
      </c>
      <c r="N14" s="7">
        <v>17</v>
      </c>
      <c r="O14" s="7" t="str">
        <f>"000340"</f>
        <v>000340</v>
      </c>
      <c r="P14" s="6">
        <v>43196</v>
      </c>
      <c r="Q14" s="11">
        <v>2.4500000000000002</v>
      </c>
      <c r="R14" s="11">
        <v>0.245</v>
      </c>
      <c r="S14" s="11">
        <v>2.2050000000000001</v>
      </c>
      <c r="T14" s="7">
        <v>134</v>
      </c>
      <c r="U14" s="6">
        <v>43676</v>
      </c>
      <c r="V14" s="7">
        <v>8123256061</v>
      </c>
      <c r="W14" s="10" t="s">
        <v>43</v>
      </c>
      <c r="X14" s="7" t="s">
        <v>33</v>
      </c>
      <c r="Y14" s="10" t="s">
        <v>34</v>
      </c>
      <c r="Z14" s="7" t="s">
        <v>44</v>
      </c>
      <c r="AA14" s="10" t="s">
        <v>45</v>
      </c>
      <c r="AB14" s="11">
        <f t="shared" si="0"/>
        <v>2.4500000000000001E-2</v>
      </c>
    </row>
    <row r="15" spans="1:28" x14ac:dyDescent="0.35">
      <c r="A15" s="4">
        <v>3363</v>
      </c>
      <c r="B15" s="5" t="s">
        <v>80</v>
      </c>
      <c r="C15" s="6">
        <v>43690</v>
      </c>
      <c r="D15" s="7">
        <v>99</v>
      </c>
      <c r="E15" s="8" t="s">
        <v>40</v>
      </c>
      <c r="F15" s="7" t="s">
        <v>81</v>
      </c>
      <c r="G15" s="10" t="s">
        <v>82</v>
      </c>
      <c r="H15" s="7" t="str">
        <f>"000316"</f>
        <v>000316</v>
      </c>
      <c r="I15" s="6">
        <v>43279</v>
      </c>
      <c r="J15" s="7" t="str">
        <f>"000032"</f>
        <v>000032</v>
      </c>
      <c r="K15" s="6">
        <v>43613</v>
      </c>
      <c r="L15" s="7" t="str">
        <f>"000036"</f>
        <v>000036</v>
      </c>
      <c r="M15" s="6">
        <v>43615</v>
      </c>
      <c r="N15" s="7">
        <v>18</v>
      </c>
      <c r="O15" s="7" t="str">
        <f>"004149"</f>
        <v>004149</v>
      </c>
      <c r="P15" s="6">
        <v>43678</v>
      </c>
      <c r="Q15" s="11">
        <v>49.969000000000001</v>
      </c>
      <c r="R15" s="11">
        <v>4.94102</v>
      </c>
      <c r="S15" s="11">
        <v>45.027979999999999</v>
      </c>
      <c r="T15" s="7">
        <v>152</v>
      </c>
      <c r="U15" s="6">
        <v>43690</v>
      </c>
      <c r="V15" s="7">
        <v>9449863068</v>
      </c>
      <c r="W15" s="10" t="s">
        <v>37</v>
      </c>
      <c r="X15" s="7" t="s">
        <v>83</v>
      </c>
      <c r="Y15" s="10" t="s">
        <v>84</v>
      </c>
      <c r="Z15" s="7" t="s">
        <v>44</v>
      </c>
      <c r="AA15" s="10" t="s">
        <v>45</v>
      </c>
      <c r="AB15" s="11">
        <f t="shared" si="0"/>
        <v>0.49969000000000002</v>
      </c>
    </row>
    <row r="16" spans="1:28" x14ac:dyDescent="0.35">
      <c r="A16" s="4">
        <v>3364</v>
      </c>
      <c r="B16" s="5" t="s">
        <v>80</v>
      </c>
      <c r="C16" s="6">
        <v>43690</v>
      </c>
      <c r="D16" s="7">
        <v>99</v>
      </c>
      <c r="E16" s="8" t="s">
        <v>40</v>
      </c>
      <c r="F16" s="7" t="s">
        <v>85</v>
      </c>
      <c r="G16" s="10" t="s">
        <v>86</v>
      </c>
      <c r="H16" s="7" t="str">
        <f>"000318"</f>
        <v>000318</v>
      </c>
      <c r="I16" s="6">
        <v>43279</v>
      </c>
      <c r="J16" s="7" t="str">
        <f>"000034"</f>
        <v>000034</v>
      </c>
      <c r="K16" s="6">
        <v>43613</v>
      </c>
      <c r="L16" s="7" t="str">
        <f>"000034"</f>
        <v>000034</v>
      </c>
      <c r="M16" s="6">
        <v>43615</v>
      </c>
      <c r="N16" s="7">
        <v>18</v>
      </c>
      <c r="O16" s="7" t="str">
        <f>"004150"</f>
        <v>004150</v>
      </c>
      <c r="P16" s="6">
        <v>43678</v>
      </c>
      <c r="Q16" s="11">
        <v>49.997999999999998</v>
      </c>
      <c r="R16" s="11">
        <v>4.94381</v>
      </c>
      <c r="S16" s="11">
        <v>45.054189999999998</v>
      </c>
      <c r="T16" s="7">
        <v>152</v>
      </c>
      <c r="U16" s="6">
        <v>43690</v>
      </c>
      <c r="V16" s="7">
        <v>9449863068</v>
      </c>
      <c r="W16" s="10" t="s">
        <v>37</v>
      </c>
      <c r="X16" s="7" t="s">
        <v>83</v>
      </c>
      <c r="Y16" s="10" t="s">
        <v>84</v>
      </c>
      <c r="Z16" s="7" t="s">
        <v>44</v>
      </c>
      <c r="AA16" s="10" t="s">
        <v>45</v>
      </c>
      <c r="AB16" s="11">
        <f t="shared" si="0"/>
        <v>0.49997999999999998</v>
      </c>
    </row>
    <row r="17" spans="1:28" x14ac:dyDescent="0.35">
      <c r="A17" s="4">
        <v>3365</v>
      </c>
      <c r="B17" s="5" t="s">
        <v>80</v>
      </c>
      <c r="C17" s="6">
        <v>43690</v>
      </c>
      <c r="D17" s="7">
        <v>99</v>
      </c>
      <c r="E17" s="8" t="s">
        <v>40</v>
      </c>
      <c r="F17" s="7" t="s">
        <v>87</v>
      </c>
      <c r="G17" s="10" t="s">
        <v>88</v>
      </c>
      <c r="H17" s="7" t="str">
        <f>"000317"</f>
        <v>000317</v>
      </c>
      <c r="I17" s="6">
        <v>43279</v>
      </c>
      <c r="J17" s="7" t="str">
        <f>"000033"</f>
        <v>000033</v>
      </c>
      <c r="K17" s="6">
        <v>43613</v>
      </c>
      <c r="L17" s="7" t="str">
        <f>"000035"</f>
        <v>000035</v>
      </c>
      <c r="M17" s="6">
        <v>43615</v>
      </c>
      <c r="N17" s="7">
        <v>18</v>
      </c>
      <c r="O17" s="7" t="str">
        <f>"004151"</f>
        <v>004151</v>
      </c>
      <c r="P17" s="6">
        <v>43678</v>
      </c>
      <c r="Q17" s="11">
        <v>49.997</v>
      </c>
      <c r="R17" s="11">
        <v>4.9437100000000003</v>
      </c>
      <c r="S17" s="11">
        <v>45.053289999999997</v>
      </c>
      <c r="T17" s="7">
        <v>152</v>
      </c>
      <c r="U17" s="6">
        <v>43690</v>
      </c>
      <c r="V17" s="7">
        <v>9449863068</v>
      </c>
      <c r="W17" s="10" t="s">
        <v>37</v>
      </c>
      <c r="X17" s="7" t="s">
        <v>83</v>
      </c>
      <c r="Y17" s="10" t="s">
        <v>84</v>
      </c>
      <c r="Z17" s="7" t="s">
        <v>44</v>
      </c>
      <c r="AA17" s="10" t="s">
        <v>45</v>
      </c>
      <c r="AB17" s="11">
        <f t="shared" si="0"/>
        <v>0.49997000000000003</v>
      </c>
    </row>
    <row r="18" spans="1:28" x14ac:dyDescent="0.35">
      <c r="A18" s="4">
        <v>3366</v>
      </c>
      <c r="B18" s="5" t="s">
        <v>89</v>
      </c>
      <c r="C18" s="6">
        <v>43714</v>
      </c>
      <c r="D18" s="7">
        <v>99</v>
      </c>
      <c r="E18" s="8" t="s">
        <v>40</v>
      </c>
      <c r="F18" s="7" t="s">
        <v>90</v>
      </c>
      <c r="G18" s="10" t="s">
        <v>91</v>
      </c>
      <c r="H18" s="7" t="str">
        <f>"000017"</f>
        <v>000017</v>
      </c>
      <c r="I18" s="6">
        <v>41780</v>
      </c>
      <c r="J18" s="7" t="str">
        <f>"000270"</f>
        <v>000270</v>
      </c>
      <c r="K18" s="6">
        <v>43153</v>
      </c>
      <c r="L18" s="7" t="str">
        <f>"000538"</f>
        <v>000538</v>
      </c>
      <c r="M18" s="6">
        <v>43185</v>
      </c>
      <c r="N18" s="7">
        <v>14</v>
      </c>
      <c r="O18" s="7" t="str">
        <f>"004840"</f>
        <v>004840</v>
      </c>
      <c r="P18" s="6">
        <v>43705</v>
      </c>
      <c r="Q18" s="11">
        <v>9.7866999999999997</v>
      </c>
      <c r="R18" s="11">
        <v>1.1911099999999999</v>
      </c>
      <c r="S18" s="11">
        <v>8.5955899999999996</v>
      </c>
      <c r="T18" s="7">
        <v>175</v>
      </c>
      <c r="U18" s="6">
        <v>43714</v>
      </c>
      <c r="V18" s="7">
        <v>9886155297</v>
      </c>
      <c r="W18" s="10" t="s">
        <v>92</v>
      </c>
      <c r="X18" s="7" t="s">
        <v>30</v>
      </c>
      <c r="Y18" s="10" t="s">
        <v>31</v>
      </c>
      <c r="Z18" s="7" t="s">
        <v>44</v>
      </c>
      <c r="AA18" s="10" t="s">
        <v>45</v>
      </c>
      <c r="AB18" s="11">
        <f t="shared" si="0"/>
        <v>9.7866999999999996E-2</v>
      </c>
    </row>
    <row r="19" spans="1:28" x14ac:dyDescent="0.35">
      <c r="A19" s="4">
        <v>3367</v>
      </c>
      <c r="B19" s="5" t="s">
        <v>89</v>
      </c>
      <c r="C19" s="6">
        <v>43725</v>
      </c>
      <c r="D19" s="7">
        <v>99</v>
      </c>
      <c r="E19" s="8" t="s">
        <v>40</v>
      </c>
      <c r="F19" s="7" t="s">
        <v>93</v>
      </c>
      <c r="G19" s="10" t="s">
        <v>94</v>
      </c>
      <c r="H19" s="7" t="str">
        <f>"000162"</f>
        <v>000162</v>
      </c>
      <c r="I19" s="6">
        <v>43061</v>
      </c>
      <c r="J19" s="7" t="str">
        <f>"000257"</f>
        <v>000257</v>
      </c>
      <c r="K19" s="6">
        <v>43117</v>
      </c>
      <c r="L19" s="7" t="str">
        <f>"000502"</f>
        <v>000502</v>
      </c>
      <c r="M19" s="6">
        <v>43130</v>
      </c>
      <c r="N19" s="7">
        <v>16</v>
      </c>
      <c r="O19" s="7" t="str">
        <f>"004921"</f>
        <v>004921</v>
      </c>
      <c r="P19" s="6">
        <v>43714</v>
      </c>
      <c r="Q19" s="11">
        <v>19.752649999999999</v>
      </c>
      <c r="R19" s="11">
        <v>2.4693100000000001</v>
      </c>
      <c r="S19" s="11">
        <v>17.283339999999999</v>
      </c>
      <c r="T19" s="7">
        <v>190</v>
      </c>
      <c r="U19" s="6">
        <v>43725</v>
      </c>
      <c r="V19" s="7">
        <v>9449863068</v>
      </c>
      <c r="W19" s="10" t="s">
        <v>37</v>
      </c>
      <c r="X19" s="7" t="s">
        <v>63</v>
      </c>
      <c r="Y19" s="10" t="s">
        <v>64</v>
      </c>
      <c r="Z19" s="7" t="s">
        <v>44</v>
      </c>
      <c r="AA19" s="10" t="s">
        <v>45</v>
      </c>
      <c r="AB19" s="11">
        <f t="shared" si="0"/>
        <v>0.19752649999999999</v>
      </c>
    </row>
    <row r="20" spans="1:28" x14ac:dyDescent="0.35">
      <c r="A20" s="4">
        <v>3368</v>
      </c>
      <c r="B20" s="5" t="s">
        <v>95</v>
      </c>
      <c r="C20" s="6">
        <v>43762</v>
      </c>
      <c r="D20" s="4">
        <v>99</v>
      </c>
      <c r="E20" s="8" t="s">
        <v>40</v>
      </c>
      <c r="F20" s="7" t="s">
        <v>96</v>
      </c>
      <c r="G20" s="8" t="s">
        <v>97</v>
      </c>
      <c r="H20" s="7" t="str">
        <f>"000036"</f>
        <v>000036</v>
      </c>
      <c r="I20" s="6">
        <v>42943</v>
      </c>
      <c r="J20" s="7" t="str">
        <f>"000057"</f>
        <v>000057</v>
      </c>
      <c r="K20" s="6">
        <v>43734</v>
      </c>
      <c r="L20" s="7" t="str">
        <f>"000058"</f>
        <v>000058</v>
      </c>
      <c r="M20" s="6">
        <v>43734</v>
      </c>
      <c r="N20" s="7">
        <v>16</v>
      </c>
      <c r="O20" s="7" t="str">
        <f>"005884"</f>
        <v>005884</v>
      </c>
      <c r="P20" s="6">
        <v>43761</v>
      </c>
      <c r="Q20" s="9">
        <v>4.6599199999999996</v>
      </c>
      <c r="R20" s="9">
        <v>0.45967999999999998</v>
      </c>
      <c r="S20" s="9">
        <v>4.20024</v>
      </c>
      <c r="T20" s="7">
        <v>13</v>
      </c>
      <c r="U20" s="6">
        <v>43762</v>
      </c>
      <c r="V20" s="7">
        <v>9343953602</v>
      </c>
      <c r="W20" s="8" t="s">
        <v>98</v>
      </c>
      <c r="X20" s="7" t="s">
        <v>99</v>
      </c>
      <c r="Y20" s="8" t="s">
        <v>100</v>
      </c>
      <c r="Z20" s="7" t="s">
        <v>70</v>
      </c>
      <c r="AA20" s="8" t="s">
        <v>71</v>
      </c>
      <c r="AB20" s="9">
        <v>4.6599199999999993E-2</v>
      </c>
    </row>
    <row r="21" spans="1:28" x14ac:dyDescent="0.35">
      <c r="A21" s="4">
        <v>3369</v>
      </c>
      <c r="B21" s="5" t="s">
        <v>101</v>
      </c>
      <c r="C21" s="6">
        <v>43795</v>
      </c>
      <c r="D21" s="4">
        <v>99</v>
      </c>
      <c r="E21" s="8" t="s">
        <v>40</v>
      </c>
      <c r="F21" s="7" t="s">
        <v>102</v>
      </c>
      <c r="G21" s="8" t="s">
        <v>103</v>
      </c>
      <c r="H21" s="7" t="str">
        <f>"000034"</f>
        <v>000034</v>
      </c>
      <c r="I21" s="6">
        <v>43029</v>
      </c>
      <c r="J21" s="7" t="str">
        <f>"000028"</f>
        <v>000028</v>
      </c>
      <c r="K21" s="6">
        <v>43259</v>
      </c>
      <c r="L21" s="7" t="str">
        <f>"000028"</f>
        <v>000028</v>
      </c>
      <c r="M21" s="6">
        <v>43259</v>
      </c>
      <c r="N21" s="7">
        <v>17</v>
      </c>
      <c r="O21" s="7" t="str">
        <f>"006259"</f>
        <v>006259</v>
      </c>
      <c r="P21" s="6">
        <v>43783</v>
      </c>
      <c r="Q21" s="9">
        <v>49.839750000000002</v>
      </c>
      <c r="R21" s="9">
        <v>4.2320399999999996</v>
      </c>
      <c r="S21" s="9">
        <v>45.607709999999997</v>
      </c>
      <c r="T21" s="7">
        <v>13</v>
      </c>
      <c r="U21" s="6">
        <v>43795</v>
      </c>
      <c r="V21" s="7">
        <v>9448474434</v>
      </c>
      <c r="W21" s="8" t="s">
        <v>104</v>
      </c>
      <c r="X21" s="7" t="s">
        <v>35</v>
      </c>
      <c r="Y21" s="8" t="s">
        <v>36</v>
      </c>
      <c r="Z21" s="7" t="s">
        <v>105</v>
      </c>
      <c r="AA21" s="8" t="s">
        <v>106</v>
      </c>
      <c r="AB21" s="9">
        <v>0.49839750000000005</v>
      </c>
    </row>
    <row r="22" spans="1:28" x14ac:dyDescent="0.35">
      <c r="A22" s="4">
        <v>3370</v>
      </c>
      <c r="B22" s="5" t="s">
        <v>101</v>
      </c>
      <c r="C22" s="6">
        <v>43795</v>
      </c>
      <c r="D22" s="4">
        <v>99</v>
      </c>
      <c r="E22" s="8" t="s">
        <v>40</v>
      </c>
      <c r="F22" s="7" t="s">
        <v>107</v>
      </c>
      <c r="G22" s="8" t="s">
        <v>108</v>
      </c>
      <c r="H22" s="7" t="str">
        <f>"000100"</f>
        <v>000100</v>
      </c>
      <c r="I22" s="6">
        <v>42452</v>
      </c>
      <c r="J22" s="7" t="str">
        <f>"000012"</f>
        <v>000012</v>
      </c>
      <c r="K22" s="6">
        <v>43237</v>
      </c>
      <c r="L22" s="7" t="str">
        <f>"000021"</f>
        <v>000021</v>
      </c>
      <c r="M22" s="6">
        <v>43242</v>
      </c>
      <c r="N22" s="7">
        <v>16</v>
      </c>
      <c r="O22" s="7" t="str">
        <f>"006383"</f>
        <v>006383</v>
      </c>
      <c r="P22" s="6">
        <v>43794</v>
      </c>
      <c r="Q22" s="9">
        <v>11.84662</v>
      </c>
      <c r="R22" s="9">
        <v>1.4234800000000001</v>
      </c>
      <c r="S22" s="9">
        <v>10.42314</v>
      </c>
      <c r="T22" s="7">
        <v>13</v>
      </c>
      <c r="U22" s="6">
        <v>43795</v>
      </c>
      <c r="V22" s="7">
        <v>9731169150</v>
      </c>
      <c r="W22" s="8" t="s">
        <v>109</v>
      </c>
      <c r="X22" s="7" t="s">
        <v>30</v>
      </c>
      <c r="Y22" s="8" t="s">
        <v>31</v>
      </c>
      <c r="Z22" s="7" t="s">
        <v>44</v>
      </c>
      <c r="AA22" s="8" t="s">
        <v>45</v>
      </c>
      <c r="AB22" s="9">
        <v>0.11846619999999999</v>
      </c>
    </row>
    <row r="23" spans="1:28" x14ac:dyDescent="0.35">
      <c r="A23" s="4">
        <v>3371</v>
      </c>
      <c r="B23" s="5" t="s">
        <v>110</v>
      </c>
      <c r="C23" s="6">
        <v>43808</v>
      </c>
      <c r="D23" s="4">
        <v>99</v>
      </c>
      <c r="E23" s="8" t="s">
        <v>40</v>
      </c>
      <c r="F23" s="7" t="s">
        <v>111</v>
      </c>
      <c r="G23" s="8" t="s">
        <v>112</v>
      </c>
      <c r="H23" s="7" t="str">
        <f>"000019"</f>
        <v>000019</v>
      </c>
      <c r="I23" s="6">
        <v>43558</v>
      </c>
      <c r="J23" s="7" t="str">
        <f>"000069"</f>
        <v>000069</v>
      </c>
      <c r="K23" s="6">
        <v>43680</v>
      </c>
      <c r="L23" s="7" t="str">
        <f>"000130"</f>
        <v>000130</v>
      </c>
      <c r="M23" s="6">
        <v>43700</v>
      </c>
      <c r="N23" s="7">
        <v>18</v>
      </c>
      <c r="O23" s="7" t="str">
        <f>"006693"</f>
        <v>006693</v>
      </c>
      <c r="P23" s="6">
        <v>43805</v>
      </c>
      <c r="Q23" s="9">
        <v>54.835999999999999</v>
      </c>
      <c r="R23" s="9">
        <v>21.509620000000002</v>
      </c>
      <c r="S23" s="9">
        <v>33.32638</v>
      </c>
      <c r="T23" s="7">
        <v>13</v>
      </c>
      <c r="U23" s="6">
        <v>43808</v>
      </c>
      <c r="V23" s="7">
        <v>9886066040</v>
      </c>
      <c r="W23" s="8" t="s">
        <v>113</v>
      </c>
      <c r="X23" s="7" t="s">
        <v>35</v>
      </c>
      <c r="Y23" s="8" t="s">
        <v>36</v>
      </c>
      <c r="Z23" s="7" t="s">
        <v>44</v>
      </c>
      <c r="AA23" s="8" t="s">
        <v>45</v>
      </c>
      <c r="AB23" s="9">
        <v>0.54835999999999996</v>
      </c>
    </row>
    <row r="24" spans="1:28" x14ac:dyDescent="0.35">
      <c r="A24" s="4">
        <v>3372</v>
      </c>
      <c r="B24" s="5" t="s">
        <v>110</v>
      </c>
      <c r="C24" s="6">
        <v>43808</v>
      </c>
      <c r="D24" s="4">
        <v>99</v>
      </c>
      <c r="E24" s="8" t="s">
        <v>40</v>
      </c>
      <c r="F24" s="7" t="s">
        <v>114</v>
      </c>
      <c r="G24" s="8" t="s">
        <v>115</v>
      </c>
      <c r="H24" s="7" t="str">
        <f>"000005"</f>
        <v>000005</v>
      </c>
      <c r="I24" s="6">
        <v>43557</v>
      </c>
      <c r="J24" s="7" t="str">
        <f>"000060"</f>
        <v>000060</v>
      </c>
      <c r="K24" s="6">
        <v>43670</v>
      </c>
      <c r="L24" s="7" t="str">
        <f>"000131"</f>
        <v>000131</v>
      </c>
      <c r="M24" s="6">
        <v>43700</v>
      </c>
      <c r="N24" s="7">
        <v>18</v>
      </c>
      <c r="O24" s="7" t="str">
        <f>"006694"</f>
        <v>006694</v>
      </c>
      <c r="P24" s="6">
        <v>43805</v>
      </c>
      <c r="Q24" s="9">
        <v>54.866999999999997</v>
      </c>
      <c r="R24" s="9">
        <v>21.552910000000001</v>
      </c>
      <c r="S24" s="9">
        <v>33.31409</v>
      </c>
      <c r="T24" s="7">
        <v>13</v>
      </c>
      <c r="U24" s="6">
        <v>43808</v>
      </c>
      <c r="V24" s="7">
        <v>9886066040</v>
      </c>
      <c r="W24" s="8" t="s">
        <v>113</v>
      </c>
      <c r="X24" s="7" t="s">
        <v>35</v>
      </c>
      <c r="Y24" s="8" t="s">
        <v>36</v>
      </c>
      <c r="Z24" s="7" t="s">
        <v>44</v>
      </c>
      <c r="AA24" s="8" t="s">
        <v>45</v>
      </c>
      <c r="AB24" s="9">
        <v>0.54866999999999999</v>
      </c>
    </row>
    <row r="25" spans="1:28" x14ac:dyDescent="0.35">
      <c r="A25" s="4">
        <v>3373</v>
      </c>
      <c r="B25" s="5" t="s">
        <v>110</v>
      </c>
      <c r="C25" s="6">
        <v>43808</v>
      </c>
      <c r="D25" s="4">
        <v>99</v>
      </c>
      <c r="E25" s="8" t="s">
        <v>40</v>
      </c>
      <c r="F25" s="7" t="s">
        <v>116</v>
      </c>
      <c r="G25" s="8" t="s">
        <v>117</v>
      </c>
      <c r="H25" s="7" t="str">
        <f>"000002"</f>
        <v>000002</v>
      </c>
      <c r="I25" s="6">
        <v>43557</v>
      </c>
      <c r="J25" s="7" t="str">
        <f>"000058"</f>
        <v>000058</v>
      </c>
      <c r="K25" s="6">
        <v>43670</v>
      </c>
      <c r="L25" s="7" t="str">
        <f>"000132"</f>
        <v>000132</v>
      </c>
      <c r="M25" s="6">
        <v>43700</v>
      </c>
      <c r="N25" s="7">
        <v>18</v>
      </c>
      <c r="O25" s="7" t="str">
        <f>"006695"</f>
        <v>006695</v>
      </c>
      <c r="P25" s="6">
        <v>43805</v>
      </c>
      <c r="Q25" s="9">
        <v>55.076000000000001</v>
      </c>
      <c r="R25" s="9">
        <v>21.43526</v>
      </c>
      <c r="S25" s="9">
        <v>33.640740000000001</v>
      </c>
      <c r="T25" s="7">
        <v>13</v>
      </c>
      <c r="U25" s="6">
        <v>43808</v>
      </c>
      <c r="V25" s="7">
        <v>9886066040</v>
      </c>
      <c r="W25" s="8" t="s">
        <v>113</v>
      </c>
      <c r="X25" s="7" t="s">
        <v>35</v>
      </c>
      <c r="Y25" s="8" t="s">
        <v>36</v>
      </c>
      <c r="Z25" s="7" t="s">
        <v>44</v>
      </c>
      <c r="AA25" s="8" t="s">
        <v>45</v>
      </c>
      <c r="AB25" s="9">
        <v>0.55076000000000003</v>
      </c>
    </row>
    <row r="26" spans="1:28" x14ac:dyDescent="0.35">
      <c r="A26" s="4">
        <v>3374</v>
      </c>
      <c r="B26" s="5" t="s">
        <v>110</v>
      </c>
      <c r="C26" s="6">
        <v>43808</v>
      </c>
      <c r="D26" s="4">
        <v>99</v>
      </c>
      <c r="E26" s="8" t="s">
        <v>40</v>
      </c>
      <c r="F26" s="7" t="s">
        <v>118</v>
      </c>
      <c r="G26" s="8" t="s">
        <v>119</v>
      </c>
      <c r="H26" s="7" t="str">
        <f>"000003"</f>
        <v>000003</v>
      </c>
      <c r="I26" s="6">
        <v>43557</v>
      </c>
      <c r="J26" s="7" t="str">
        <f>"000059"</f>
        <v>000059</v>
      </c>
      <c r="K26" s="6">
        <v>43670</v>
      </c>
      <c r="L26" s="7" t="str">
        <f>"000133"</f>
        <v>000133</v>
      </c>
      <c r="M26" s="6">
        <v>43700</v>
      </c>
      <c r="N26" s="7">
        <v>18</v>
      </c>
      <c r="O26" s="7" t="str">
        <f>"006696"</f>
        <v>006696</v>
      </c>
      <c r="P26" s="6">
        <v>43805</v>
      </c>
      <c r="Q26" s="9">
        <v>54.694000000000003</v>
      </c>
      <c r="R26" s="9">
        <v>11.44444</v>
      </c>
      <c r="S26" s="9">
        <v>43.249560000000002</v>
      </c>
      <c r="T26" s="7">
        <v>13</v>
      </c>
      <c r="U26" s="6">
        <v>43808</v>
      </c>
      <c r="V26" s="7">
        <v>9886066040</v>
      </c>
      <c r="W26" s="8" t="s">
        <v>113</v>
      </c>
      <c r="X26" s="7" t="s">
        <v>35</v>
      </c>
      <c r="Y26" s="8" t="s">
        <v>36</v>
      </c>
      <c r="Z26" s="7" t="s">
        <v>44</v>
      </c>
      <c r="AA26" s="8" t="s">
        <v>45</v>
      </c>
      <c r="AB26" s="9">
        <v>0.54693999999999998</v>
      </c>
    </row>
    <row r="27" spans="1:28" x14ac:dyDescent="0.35">
      <c r="A27" s="4">
        <v>3375</v>
      </c>
      <c r="B27" s="5" t="s">
        <v>110</v>
      </c>
      <c r="C27" s="6">
        <v>43808</v>
      </c>
      <c r="D27" s="4">
        <v>99</v>
      </c>
      <c r="E27" s="8" t="s">
        <v>40</v>
      </c>
      <c r="F27" s="7" t="s">
        <v>120</v>
      </c>
      <c r="G27" s="8" t="s">
        <v>121</v>
      </c>
      <c r="H27" s="7" t="str">
        <f>"000001"</f>
        <v>000001</v>
      </c>
      <c r="I27" s="6">
        <v>43557</v>
      </c>
      <c r="J27" s="7" t="str">
        <f>"000057"</f>
        <v>000057</v>
      </c>
      <c r="K27" s="6">
        <v>43670</v>
      </c>
      <c r="L27" s="7" t="str">
        <f>"000134"</f>
        <v>000134</v>
      </c>
      <c r="M27" s="6">
        <v>43700</v>
      </c>
      <c r="N27" s="7">
        <v>18</v>
      </c>
      <c r="O27" s="7" t="str">
        <f>"006697"</f>
        <v>006697</v>
      </c>
      <c r="P27" s="6">
        <v>43805</v>
      </c>
      <c r="Q27" s="9">
        <v>54.92</v>
      </c>
      <c r="R27" s="9">
        <v>21.423909999999999</v>
      </c>
      <c r="S27" s="9">
        <v>33.496090000000002</v>
      </c>
      <c r="T27" s="7">
        <v>13</v>
      </c>
      <c r="U27" s="6">
        <v>43808</v>
      </c>
      <c r="V27" s="7">
        <v>9886066040</v>
      </c>
      <c r="W27" s="8" t="s">
        <v>113</v>
      </c>
      <c r="X27" s="7" t="s">
        <v>35</v>
      </c>
      <c r="Y27" s="8" t="s">
        <v>36</v>
      </c>
      <c r="Z27" s="7" t="s">
        <v>44</v>
      </c>
      <c r="AA27" s="8" t="s">
        <v>45</v>
      </c>
      <c r="AB27" s="9">
        <v>0.54920000000000002</v>
      </c>
    </row>
    <row r="28" spans="1:28" x14ac:dyDescent="0.35">
      <c r="A28" s="4">
        <v>3376</v>
      </c>
      <c r="B28" s="5" t="s">
        <v>110</v>
      </c>
      <c r="C28" s="6">
        <v>43808</v>
      </c>
      <c r="D28" s="4">
        <v>99</v>
      </c>
      <c r="E28" s="8" t="s">
        <v>40</v>
      </c>
      <c r="F28" s="7" t="s">
        <v>122</v>
      </c>
      <c r="G28" s="8" t="s">
        <v>123</v>
      </c>
      <c r="H28" s="7" t="str">
        <f>"000004"</f>
        <v>000004</v>
      </c>
      <c r="I28" s="6">
        <v>43557</v>
      </c>
      <c r="J28" s="7" t="str">
        <f>"000061"</f>
        <v>000061</v>
      </c>
      <c r="K28" s="6">
        <v>43670</v>
      </c>
      <c r="L28" s="7" t="str">
        <f>"000135"</f>
        <v>000135</v>
      </c>
      <c r="M28" s="6">
        <v>43700</v>
      </c>
      <c r="N28" s="7">
        <v>18</v>
      </c>
      <c r="O28" s="7" t="str">
        <f>"006698"</f>
        <v>006698</v>
      </c>
      <c r="P28" s="6">
        <v>43805</v>
      </c>
      <c r="Q28" s="9">
        <v>54.84</v>
      </c>
      <c r="R28" s="9">
        <v>21.41441</v>
      </c>
      <c r="S28" s="9">
        <v>33.42559</v>
      </c>
      <c r="T28" s="7">
        <v>13</v>
      </c>
      <c r="U28" s="6">
        <v>43808</v>
      </c>
      <c r="V28" s="7">
        <v>9886066040</v>
      </c>
      <c r="W28" s="8" t="s">
        <v>113</v>
      </c>
      <c r="X28" s="7" t="s">
        <v>35</v>
      </c>
      <c r="Y28" s="8" t="s">
        <v>36</v>
      </c>
      <c r="Z28" s="7" t="s">
        <v>44</v>
      </c>
      <c r="AA28" s="8" t="s">
        <v>45</v>
      </c>
      <c r="AB28" s="9">
        <v>0.5484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2020-01-28T12:06:53Z</dcterms:modified>
</cp:coreProperties>
</file>